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4B85EE41-AC0E-455B-A4D8-11DC410668F8}" xr6:coauthVersionLast="43" xr6:coauthVersionMax="43" xr10:uidLastSave="{00000000-0000-0000-0000-000000000000}"/>
  <bookViews>
    <workbookView xWindow="5040" yWindow="3300" windowWidth="15120" windowHeight="8700" xr2:uid="{00000000-000D-0000-FFFF-FFFF00000000}"/>
  </bookViews>
  <sheets>
    <sheet name="Rekapitulace stavby" sheetId="1" r:id="rId1"/>
    <sheet name="86b - Položkový rozpočet ..." sheetId="2" r:id="rId2"/>
  </sheets>
  <definedNames>
    <definedName name="_xlnm.Print_Titles" localSheetId="1">'86b - Položkový rozpočet ...'!$136:$136</definedName>
    <definedName name="_xlnm.Print_Titles" localSheetId="0">'Rekapitulace stavby'!$85:$85</definedName>
    <definedName name="_xlnm.Print_Area" localSheetId="1">'86b - Položkový rozpočet ...'!$C$4:$Q$70,'86b - Položkový rozpočet ...'!$C$76:$Q$120,'86b - Položkový rozpočet ...'!$C$126:$Q$330</definedName>
    <definedName name="_xlnm.Print_Area" localSheetId="0">'Rekapitulace stavby'!$C$4:$AP$70,'Rekapitulace stavby'!$C$76:$AP$96</definedName>
  </definedNames>
  <calcPr calcId="181029"/>
</workbook>
</file>

<file path=xl/calcChain.xml><?xml version="1.0" encoding="utf-8"?>
<calcChain xmlns="http://schemas.openxmlformats.org/spreadsheetml/2006/main">
  <c r="AY88" i="1" l="1"/>
  <c r="AX88" i="1"/>
  <c r="BI330" i="2"/>
  <c r="BH330" i="2"/>
  <c r="BG330" i="2"/>
  <c r="BF330" i="2"/>
  <c r="BK330" i="2"/>
  <c r="N330" i="2" s="1"/>
  <c r="BE330" i="2" s="1"/>
  <c r="BI329" i="2"/>
  <c r="BH329" i="2"/>
  <c r="BG329" i="2"/>
  <c r="BF329" i="2"/>
  <c r="N329" i="2"/>
  <c r="BE329" i="2" s="1"/>
  <c r="BK329" i="2"/>
  <c r="BI328" i="2"/>
  <c r="BH328" i="2"/>
  <c r="BG328" i="2"/>
  <c r="BF328" i="2"/>
  <c r="BK328" i="2"/>
  <c r="N328" i="2" s="1"/>
  <c r="BE328" i="2" s="1"/>
  <c r="BI327" i="2"/>
  <c r="BH327" i="2"/>
  <c r="BG327" i="2"/>
  <c r="BF327" i="2"/>
  <c r="BK327" i="2"/>
  <c r="N327" i="2" s="1"/>
  <c r="BE327" i="2" s="1"/>
  <c r="BI326" i="2"/>
  <c r="BH326" i="2"/>
  <c r="BG326" i="2"/>
  <c r="BF326" i="2"/>
  <c r="BK326" i="2"/>
  <c r="N326" i="2" s="1"/>
  <c r="BE326" i="2" s="1"/>
  <c r="BI322" i="2"/>
  <c r="BH322" i="2"/>
  <c r="BG322" i="2"/>
  <c r="BF322" i="2"/>
  <c r="AA322" i="2"/>
  <c r="AA321" i="2" s="1"/>
  <c r="Y322" i="2"/>
  <c r="Y321" i="2" s="1"/>
  <c r="W322" i="2"/>
  <c r="W321" i="2" s="1"/>
  <c r="BK322" i="2"/>
  <c r="BK321" i="2" s="1"/>
  <c r="N321" i="2" s="1"/>
  <c r="N109" i="2" s="1"/>
  <c r="N322" i="2"/>
  <c r="BE322" i="2" s="1"/>
  <c r="BI319" i="2"/>
  <c r="BH319" i="2"/>
  <c r="BG319" i="2"/>
  <c r="BF319" i="2"/>
  <c r="AA319" i="2"/>
  <c r="Y319" i="2"/>
  <c r="W319" i="2"/>
  <c r="BK319" i="2"/>
  <c r="N319" i="2"/>
  <c r="BE319" i="2" s="1"/>
  <c r="BI316" i="2"/>
  <c r="BH316" i="2"/>
  <c r="BG316" i="2"/>
  <c r="BF316" i="2"/>
  <c r="BE316" i="2"/>
  <c r="AA316" i="2"/>
  <c r="AA315" i="2" s="1"/>
  <c r="AA314" i="2" s="1"/>
  <c r="Y316" i="2"/>
  <c r="Y315" i="2" s="1"/>
  <c r="W316" i="2"/>
  <c r="W315" i="2" s="1"/>
  <c r="W314" i="2" s="1"/>
  <c r="BK316" i="2"/>
  <c r="BK315" i="2" s="1"/>
  <c r="N316" i="2"/>
  <c r="BI312" i="2"/>
  <c r="BH312" i="2"/>
  <c r="BG312" i="2"/>
  <c r="BF312" i="2"/>
  <c r="BE312" i="2"/>
  <c r="AA312" i="2"/>
  <c r="AA311" i="2" s="1"/>
  <c r="Y312" i="2"/>
  <c r="Y311" i="2" s="1"/>
  <c r="W312" i="2"/>
  <c r="W311" i="2" s="1"/>
  <c r="BK312" i="2"/>
  <c r="BK311" i="2" s="1"/>
  <c r="N311" i="2" s="1"/>
  <c r="N106" i="2" s="1"/>
  <c r="N312" i="2"/>
  <c r="BI309" i="2"/>
  <c r="BH309" i="2"/>
  <c r="BG309" i="2"/>
  <c r="BF309" i="2"/>
  <c r="AA309" i="2"/>
  <c r="AA308" i="2" s="1"/>
  <c r="Y309" i="2"/>
  <c r="Y308" i="2" s="1"/>
  <c r="W309" i="2"/>
  <c r="W308" i="2" s="1"/>
  <c r="BK309" i="2"/>
  <c r="BK308" i="2" s="1"/>
  <c r="N308" i="2" s="1"/>
  <c r="N105" i="2" s="1"/>
  <c r="N309" i="2"/>
  <c r="BE309" i="2" s="1"/>
  <c r="BI306" i="2"/>
  <c r="BH306" i="2"/>
  <c r="BG306" i="2"/>
  <c r="BF306" i="2"/>
  <c r="AA306" i="2"/>
  <c r="AA305" i="2" s="1"/>
  <c r="AA304" i="2" s="1"/>
  <c r="Y306" i="2"/>
  <c r="Y305" i="2" s="1"/>
  <c r="W306" i="2"/>
  <c r="W305" i="2" s="1"/>
  <c r="W304" i="2" s="1"/>
  <c r="BK306" i="2"/>
  <c r="BK305" i="2" s="1"/>
  <c r="N306" i="2"/>
  <c r="BE306" i="2" s="1"/>
  <c r="BI296" i="2"/>
  <c r="BH296" i="2"/>
  <c r="BG296" i="2"/>
  <c r="BF296" i="2"/>
  <c r="AA296" i="2"/>
  <c r="AA295" i="2" s="1"/>
  <c r="Y296" i="2"/>
  <c r="Y295" i="2" s="1"/>
  <c r="W296" i="2"/>
  <c r="W295" i="2" s="1"/>
  <c r="BK296" i="2"/>
  <c r="BK295" i="2" s="1"/>
  <c r="N295" i="2" s="1"/>
  <c r="N102" i="2" s="1"/>
  <c r="N296" i="2"/>
  <c r="BE296" i="2" s="1"/>
  <c r="BI294" i="2"/>
  <c r="BH294" i="2"/>
  <c r="BG294" i="2"/>
  <c r="BF294" i="2"/>
  <c r="AA294" i="2"/>
  <c r="Y294" i="2"/>
  <c r="W294" i="2"/>
  <c r="BK294" i="2"/>
  <c r="N294" i="2"/>
  <c r="BE294" i="2" s="1"/>
  <c r="BI292" i="2"/>
  <c r="BH292" i="2"/>
  <c r="BG292" i="2"/>
  <c r="BF292" i="2"/>
  <c r="BE292" i="2"/>
  <c r="AA292" i="2"/>
  <c r="Y292" i="2"/>
  <c r="W292" i="2"/>
  <c r="BK292" i="2"/>
  <c r="N292" i="2"/>
  <c r="BI287" i="2"/>
  <c r="BH287" i="2"/>
  <c r="BG287" i="2"/>
  <c r="BF287" i="2"/>
  <c r="AA287" i="2"/>
  <c r="Y287" i="2"/>
  <c r="W287" i="2"/>
  <c r="BK287" i="2"/>
  <c r="N287" i="2"/>
  <c r="BE287" i="2" s="1"/>
  <c r="BI285" i="2"/>
  <c r="BH285" i="2"/>
  <c r="BG285" i="2"/>
  <c r="BF285" i="2"/>
  <c r="BE285" i="2"/>
  <c r="AA285" i="2"/>
  <c r="Y285" i="2"/>
  <c r="W285" i="2"/>
  <c r="BK285" i="2"/>
  <c r="N285" i="2"/>
  <c r="BI282" i="2"/>
  <c r="BH282" i="2"/>
  <c r="BG282" i="2"/>
  <c r="BF282" i="2"/>
  <c r="AA282" i="2"/>
  <c r="Y282" i="2"/>
  <c r="W282" i="2"/>
  <c r="BK282" i="2"/>
  <c r="N282" i="2"/>
  <c r="BE282" i="2" s="1"/>
  <c r="BI279" i="2"/>
  <c r="BH279" i="2"/>
  <c r="BG279" i="2"/>
  <c r="BF279" i="2"/>
  <c r="BE279" i="2"/>
  <c r="AA279" i="2"/>
  <c r="Y279" i="2"/>
  <c r="W279" i="2"/>
  <c r="BK279" i="2"/>
  <c r="N279" i="2"/>
  <c r="BI278" i="2"/>
  <c r="BH278" i="2"/>
  <c r="BG278" i="2"/>
  <c r="BF278" i="2"/>
  <c r="BE278" i="2"/>
  <c r="AA278" i="2"/>
  <c r="Y278" i="2"/>
  <c r="W278" i="2"/>
  <c r="BK278" i="2"/>
  <c r="N278" i="2"/>
  <c r="BI277" i="2"/>
  <c r="BH277" i="2"/>
  <c r="BG277" i="2"/>
  <c r="BF277" i="2"/>
  <c r="BE277" i="2"/>
  <c r="AA277" i="2"/>
  <c r="Y277" i="2"/>
  <c r="W277" i="2"/>
  <c r="BK277" i="2"/>
  <c r="N277" i="2"/>
  <c r="BI275" i="2"/>
  <c r="BH275" i="2"/>
  <c r="BG275" i="2"/>
  <c r="BF275" i="2"/>
  <c r="BE275" i="2"/>
  <c r="AA275" i="2"/>
  <c r="AA274" i="2" s="1"/>
  <c r="Y275" i="2"/>
  <c r="Y274" i="2" s="1"/>
  <c r="W275" i="2"/>
  <c r="W274" i="2" s="1"/>
  <c r="BK275" i="2"/>
  <c r="BK274" i="2" s="1"/>
  <c r="N274" i="2" s="1"/>
  <c r="N101" i="2" s="1"/>
  <c r="N275" i="2"/>
  <c r="BI273" i="2"/>
  <c r="BH273" i="2"/>
  <c r="BG273" i="2"/>
  <c r="BF273" i="2"/>
  <c r="AA273" i="2"/>
  <c r="Y273" i="2"/>
  <c r="W273" i="2"/>
  <c r="BK273" i="2"/>
  <c r="N273" i="2"/>
  <c r="BE273" i="2" s="1"/>
  <c r="BI271" i="2"/>
  <c r="BH271" i="2"/>
  <c r="BG271" i="2"/>
  <c r="BF271" i="2"/>
  <c r="AA271" i="2"/>
  <c r="Y271" i="2"/>
  <c r="W271" i="2"/>
  <c r="BK271" i="2"/>
  <c r="N271" i="2"/>
  <c r="BE271" i="2" s="1"/>
  <c r="BI269" i="2"/>
  <c r="BH269" i="2"/>
  <c r="BG269" i="2"/>
  <c r="BF269" i="2"/>
  <c r="AA269" i="2"/>
  <c r="Y269" i="2"/>
  <c r="W269" i="2"/>
  <c r="BK269" i="2"/>
  <c r="N269" i="2"/>
  <c r="BE269" i="2" s="1"/>
  <c r="BI267" i="2"/>
  <c r="BH267" i="2"/>
  <c r="BG267" i="2"/>
  <c r="BF267" i="2"/>
  <c r="AA267" i="2"/>
  <c r="Y267" i="2"/>
  <c r="W267" i="2"/>
  <c r="BK267" i="2"/>
  <c r="N267" i="2"/>
  <c r="BE267" i="2" s="1"/>
  <c r="BI265" i="2"/>
  <c r="BH265" i="2"/>
  <c r="BG265" i="2"/>
  <c r="BF265" i="2"/>
  <c r="BE265" i="2"/>
  <c r="AA265" i="2"/>
  <c r="Y265" i="2"/>
  <c r="W265" i="2"/>
  <c r="BK265" i="2"/>
  <c r="N265" i="2"/>
  <c r="BI263" i="2"/>
  <c r="BH263" i="2"/>
  <c r="BG263" i="2"/>
  <c r="BF263" i="2"/>
  <c r="AA263" i="2"/>
  <c r="Y263" i="2"/>
  <c r="W263" i="2"/>
  <c r="BK263" i="2"/>
  <c r="N263" i="2"/>
  <c r="BE263" i="2" s="1"/>
  <c r="BI261" i="2"/>
  <c r="BH261" i="2"/>
  <c r="BG261" i="2"/>
  <c r="BF261" i="2"/>
  <c r="BE261" i="2"/>
  <c r="AA261" i="2"/>
  <c r="Y261" i="2"/>
  <c r="W261" i="2"/>
  <c r="BK261" i="2"/>
  <c r="N261" i="2"/>
  <c r="BI259" i="2"/>
  <c r="BH259" i="2"/>
  <c r="BG259" i="2"/>
  <c r="BF259" i="2"/>
  <c r="BE259" i="2"/>
  <c r="AA259" i="2"/>
  <c r="Y259" i="2"/>
  <c r="W259" i="2"/>
  <c r="BK259" i="2"/>
  <c r="N259" i="2"/>
  <c r="BI257" i="2"/>
  <c r="BH257" i="2"/>
  <c r="BG257" i="2"/>
  <c r="BF257" i="2"/>
  <c r="BE257" i="2"/>
  <c r="AA257" i="2"/>
  <c r="Y257" i="2"/>
  <c r="W257" i="2"/>
  <c r="BK257" i="2"/>
  <c r="N257" i="2"/>
  <c r="BI255" i="2"/>
  <c r="BH255" i="2"/>
  <c r="BG255" i="2"/>
  <c r="BF255" i="2"/>
  <c r="BE255" i="2"/>
  <c r="AA255" i="2"/>
  <c r="AA254" i="2" s="1"/>
  <c r="Y255" i="2"/>
  <c r="Y254" i="2" s="1"/>
  <c r="W255" i="2"/>
  <c r="W254" i="2" s="1"/>
  <c r="BK255" i="2"/>
  <c r="BK254" i="2" s="1"/>
  <c r="N254" i="2" s="1"/>
  <c r="N100" i="2" s="1"/>
  <c r="N255" i="2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BE248" i="2"/>
  <c r="AA248" i="2"/>
  <c r="Y248" i="2"/>
  <c r="W248" i="2"/>
  <c r="BK248" i="2"/>
  <c r="N248" i="2"/>
  <c r="BI247" i="2"/>
  <c r="BH247" i="2"/>
  <c r="BG247" i="2"/>
  <c r="BF247" i="2"/>
  <c r="BE247" i="2"/>
  <c r="AA247" i="2"/>
  <c r="AA246" i="2" s="1"/>
  <c r="Y247" i="2"/>
  <c r="Y246" i="2" s="1"/>
  <c r="W247" i="2"/>
  <c r="W246" i="2" s="1"/>
  <c r="BK247" i="2"/>
  <c r="BK246" i="2" s="1"/>
  <c r="N246" i="2" s="1"/>
  <c r="N99" i="2" s="1"/>
  <c r="N247" i="2"/>
  <c r="BI245" i="2"/>
  <c r="BH245" i="2"/>
  <c r="BG245" i="2"/>
  <c r="BF245" i="2"/>
  <c r="AA245" i="2"/>
  <c r="Y245" i="2"/>
  <c r="W245" i="2"/>
  <c r="BK245" i="2"/>
  <c r="N245" i="2"/>
  <c r="BE245" i="2" s="1"/>
  <c r="BI242" i="2"/>
  <c r="BH242" i="2"/>
  <c r="BG242" i="2"/>
  <c r="BF242" i="2"/>
  <c r="AA242" i="2"/>
  <c r="Y242" i="2"/>
  <c r="W242" i="2"/>
  <c r="BK242" i="2"/>
  <c r="N242" i="2"/>
  <c r="BE242" i="2" s="1"/>
  <c r="BI240" i="2"/>
  <c r="BH240" i="2"/>
  <c r="BG240" i="2"/>
  <c r="BF240" i="2"/>
  <c r="BE240" i="2"/>
  <c r="AA240" i="2"/>
  <c r="Y240" i="2"/>
  <c r="W240" i="2"/>
  <c r="BK240" i="2"/>
  <c r="N240" i="2"/>
  <c r="BI238" i="2"/>
  <c r="BH238" i="2"/>
  <c r="BG238" i="2"/>
  <c r="BF238" i="2"/>
  <c r="BE238" i="2"/>
  <c r="AA238" i="2"/>
  <c r="Y238" i="2"/>
  <c r="W238" i="2"/>
  <c r="BK238" i="2"/>
  <c r="N238" i="2"/>
  <c r="BI235" i="2"/>
  <c r="BH235" i="2"/>
  <c r="BG235" i="2"/>
  <c r="BF235" i="2"/>
  <c r="BE235" i="2"/>
  <c r="AA235" i="2"/>
  <c r="AA234" i="2" s="1"/>
  <c r="Y235" i="2"/>
  <c r="Y234" i="2" s="1"/>
  <c r="W235" i="2"/>
  <c r="W234" i="2" s="1"/>
  <c r="BK235" i="2"/>
  <c r="BK234" i="2" s="1"/>
  <c r="N234" i="2" s="1"/>
  <c r="N98" i="2" s="1"/>
  <c r="N235" i="2"/>
  <c r="BI232" i="2"/>
  <c r="BH232" i="2"/>
  <c r="BG232" i="2"/>
  <c r="BF232" i="2"/>
  <c r="AA232" i="2"/>
  <c r="AA231" i="2" s="1"/>
  <c r="Y232" i="2"/>
  <c r="Y231" i="2" s="1"/>
  <c r="W232" i="2"/>
  <c r="W231" i="2" s="1"/>
  <c r="BK232" i="2"/>
  <c r="BK231" i="2" s="1"/>
  <c r="N231" i="2" s="1"/>
  <c r="N97" i="2" s="1"/>
  <c r="N232" i="2"/>
  <c r="BE232" i="2" s="1"/>
  <c r="BI230" i="2"/>
  <c r="BH230" i="2"/>
  <c r="BG230" i="2"/>
  <c r="BF230" i="2"/>
  <c r="BE230" i="2"/>
  <c r="AA230" i="2"/>
  <c r="Y230" i="2"/>
  <c r="W230" i="2"/>
  <c r="BK230" i="2"/>
  <c r="N230" i="2"/>
  <c r="BI228" i="2"/>
  <c r="BH228" i="2"/>
  <c r="BG228" i="2"/>
  <c r="BF228" i="2"/>
  <c r="BE228" i="2"/>
  <c r="AA228" i="2"/>
  <c r="Y228" i="2"/>
  <c r="W228" i="2"/>
  <c r="BK228" i="2"/>
  <c r="N228" i="2"/>
  <c r="BI225" i="2"/>
  <c r="BH225" i="2"/>
  <c r="BG225" i="2"/>
  <c r="BF225" i="2"/>
  <c r="BE225" i="2"/>
  <c r="AA225" i="2"/>
  <c r="Y225" i="2"/>
  <c r="W225" i="2"/>
  <c r="BK225" i="2"/>
  <c r="N225" i="2"/>
  <c r="BI223" i="2"/>
  <c r="BH223" i="2"/>
  <c r="BG223" i="2"/>
  <c r="BF223" i="2"/>
  <c r="BE223" i="2"/>
  <c r="AA223" i="2"/>
  <c r="Y223" i="2"/>
  <c r="W223" i="2"/>
  <c r="BK223" i="2"/>
  <c r="N223" i="2"/>
  <c r="BI221" i="2"/>
  <c r="BH221" i="2"/>
  <c r="BG221" i="2"/>
  <c r="BF221" i="2"/>
  <c r="BE221" i="2"/>
  <c r="AA221" i="2"/>
  <c r="Y221" i="2"/>
  <c r="W221" i="2"/>
  <c r="BK221" i="2"/>
  <c r="N221" i="2"/>
  <c r="BI219" i="2"/>
  <c r="BH219" i="2"/>
  <c r="BG219" i="2"/>
  <c r="BF219" i="2"/>
  <c r="BE219" i="2"/>
  <c r="AA219" i="2"/>
  <c r="Y219" i="2"/>
  <c r="W219" i="2"/>
  <c r="BK219" i="2"/>
  <c r="N219" i="2"/>
  <c r="BI216" i="2"/>
  <c r="BH216" i="2"/>
  <c r="BG216" i="2"/>
  <c r="BF216" i="2"/>
  <c r="BE216" i="2"/>
  <c r="AA216" i="2"/>
  <c r="AA215" i="2" s="1"/>
  <c r="AA214" i="2" s="1"/>
  <c r="Y216" i="2"/>
  <c r="Y215" i="2" s="1"/>
  <c r="Y214" i="2" s="1"/>
  <c r="W216" i="2"/>
  <c r="W215" i="2" s="1"/>
  <c r="BK216" i="2"/>
  <c r="BK215" i="2" s="1"/>
  <c r="N216" i="2"/>
  <c r="BI213" i="2"/>
  <c r="BH213" i="2"/>
  <c r="BG213" i="2"/>
  <c r="BF213" i="2"/>
  <c r="BE213" i="2"/>
  <c r="AA213" i="2"/>
  <c r="AA212" i="2" s="1"/>
  <c r="Y213" i="2"/>
  <c r="Y212" i="2" s="1"/>
  <c r="W213" i="2"/>
  <c r="W212" i="2" s="1"/>
  <c r="BK213" i="2"/>
  <c r="BK212" i="2" s="1"/>
  <c r="N212" i="2" s="1"/>
  <c r="N94" i="2" s="1"/>
  <c r="N213" i="2"/>
  <c r="BI210" i="2"/>
  <c r="BH210" i="2"/>
  <c r="BG210" i="2"/>
  <c r="BF210" i="2"/>
  <c r="AA210" i="2"/>
  <c r="Y210" i="2"/>
  <c r="W210" i="2"/>
  <c r="BK210" i="2"/>
  <c r="N210" i="2"/>
  <c r="BE210" i="2" s="1"/>
  <c r="BI208" i="2"/>
  <c r="BH208" i="2"/>
  <c r="BG208" i="2"/>
  <c r="BF208" i="2"/>
  <c r="AA208" i="2"/>
  <c r="Y208" i="2"/>
  <c r="W208" i="2"/>
  <c r="BK208" i="2"/>
  <c r="N208" i="2"/>
  <c r="BE208" i="2" s="1"/>
  <c r="BI206" i="2"/>
  <c r="BH206" i="2"/>
  <c r="BG206" i="2"/>
  <c r="BF206" i="2"/>
  <c r="AA206" i="2"/>
  <c r="Y206" i="2"/>
  <c r="W206" i="2"/>
  <c r="BK206" i="2"/>
  <c r="N206" i="2"/>
  <c r="BE206" i="2" s="1"/>
  <c r="BI204" i="2"/>
  <c r="BH204" i="2"/>
  <c r="BG204" i="2"/>
  <c r="BF204" i="2"/>
  <c r="AA204" i="2"/>
  <c r="Y204" i="2"/>
  <c r="W204" i="2"/>
  <c r="BK204" i="2"/>
  <c r="N204" i="2"/>
  <c r="BE204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AA199" i="2" s="1"/>
  <c r="Y200" i="2"/>
  <c r="Y199" i="2" s="1"/>
  <c r="W200" i="2"/>
  <c r="W199" i="2" s="1"/>
  <c r="BK200" i="2"/>
  <c r="BK199" i="2" s="1"/>
  <c r="N199" i="2" s="1"/>
  <c r="N93" i="2" s="1"/>
  <c r="N200" i="2"/>
  <c r="BE200" i="2" s="1"/>
  <c r="BI196" i="2"/>
  <c r="BH196" i="2"/>
  <c r="BG196" i="2"/>
  <c r="BF196" i="2"/>
  <c r="BE196" i="2"/>
  <c r="AA196" i="2"/>
  <c r="Y196" i="2"/>
  <c r="W196" i="2"/>
  <c r="BK196" i="2"/>
  <c r="N196" i="2"/>
  <c r="BI194" i="2"/>
  <c r="BH194" i="2"/>
  <c r="BG194" i="2"/>
  <c r="BF194" i="2"/>
  <c r="BE194" i="2"/>
  <c r="AA194" i="2"/>
  <c r="Y194" i="2"/>
  <c r="W194" i="2"/>
  <c r="BK194" i="2"/>
  <c r="N194" i="2"/>
  <c r="BI192" i="2"/>
  <c r="BH192" i="2"/>
  <c r="BG192" i="2"/>
  <c r="BF192" i="2"/>
  <c r="BE192" i="2"/>
  <c r="AA192" i="2"/>
  <c r="Y192" i="2"/>
  <c r="W192" i="2"/>
  <c r="BK192" i="2"/>
  <c r="N192" i="2"/>
  <c r="BI190" i="2"/>
  <c r="BH190" i="2"/>
  <c r="BG190" i="2"/>
  <c r="BF190" i="2"/>
  <c r="BE190" i="2"/>
  <c r="AA190" i="2"/>
  <c r="Y190" i="2"/>
  <c r="W190" i="2"/>
  <c r="BK190" i="2"/>
  <c r="N190" i="2"/>
  <c r="BI188" i="2"/>
  <c r="BH188" i="2"/>
  <c r="BG188" i="2"/>
  <c r="BF188" i="2"/>
  <c r="BE188" i="2"/>
  <c r="AA188" i="2"/>
  <c r="Y188" i="2"/>
  <c r="W188" i="2"/>
  <c r="BK188" i="2"/>
  <c r="N188" i="2"/>
  <c r="BI186" i="2"/>
  <c r="BH186" i="2"/>
  <c r="BG186" i="2"/>
  <c r="BF186" i="2"/>
  <c r="BE186" i="2"/>
  <c r="AA186" i="2"/>
  <c r="Y186" i="2"/>
  <c r="W186" i="2"/>
  <c r="BK186" i="2"/>
  <c r="N186" i="2"/>
  <c r="BI183" i="2"/>
  <c r="BH183" i="2"/>
  <c r="BG183" i="2"/>
  <c r="BF183" i="2"/>
  <c r="BE183" i="2"/>
  <c r="AA183" i="2"/>
  <c r="Y183" i="2"/>
  <c r="W183" i="2"/>
  <c r="BK183" i="2"/>
  <c r="N183" i="2"/>
  <c r="BI181" i="2"/>
  <c r="BH181" i="2"/>
  <c r="BG181" i="2"/>
  <c r="BF181" i="2"/>
  <c r="BE181" i="2"/>
  <c r="AA181" i="2"/>
  <c r="Y181" i="2"/>
  <c r="W181" i="2"/>
  <c r="BK181" i="2"/>
  <c r="N181" i="2"/>
  <c r="BI179" i="2"/>
  <c r="BH179" i="2"/>
  <c r="BG179" i="2"/>
  <c r="BF179" i="2"/>
  <c r="BE179" i="2"/>
  <c r="AA179" i="2"/>
  <c r="Y179" i="2"/>
  <c r="W179" i="2"/>
  <c r="BK179" i="2"/>
  <c r="N179" i="2"/>
  <c r="BI176" i="2"/>
  <c r="BH176" i="2"/>
  <c r="BG176" i="2"/>
  <c r="BF176" i="2"/>
  <c r="BE176" i="2"/>
  <c r="AA176" i="2"/>
  <c r="AA175" i="2" s="1"/>
  <c r="Y176" i="2"/>
  <c r="Y175" i="2" s="1"/>
  <c r="W176" i="2"/>
  <c r="W175" i="2" s="1"/>
  <c r="BK176" i="2"/>
  <c r="BK175" i="2" s="1"/>
  <c r="N175" i="2" s="1"/>
  <c r="N92" i="2" s="1"/>
  <c r="N176" i="2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69" i="2"/>
  <c r="BH169" i="2"/>
  <c r="BG169" i="2"/>
  <c r="BF169" i="2"/>
  <c r="AA169" i="2"/>
  <c r="Y169" i="2"/>
  <c r="W169" i="2"/>
  <c r="BK169" i="2"/>
  <c r="N169" i="2"/>
  <c r="BE169" i="2" s="1"/>
  <c r="BI164" i="2"/>
  <c r="BH164" i="2"/>
  <c r="BG164" i="2"/>
  <c r="BF164" i="2"/>
  <c r="AA164" i="2"/>
  <c r="Y164" i="2"/>
  <c r="W164" i="2"/>
  <c r="BK164" i="2"/>
  <c r="N164" i="2"/>
  <c r="BE164" i="2" s="1"/>
  <c r="BI162" i="2"/>
  <c r="BH162" i="2"/>
  <c r="BG162" i="2"/>
  <c r="BF162" i="2"/>
  <c r="AA162" i="2"/>
  <c r="Y162" i="2"/>
  <c r="W162" i="2"/>
  <c r="BK162" i="2"/>
  <c r="N162" i="2"/>
  <c r="BE162" i="2" s="1"/>
  <c r="BI160" i="2"/>
  <c r="BH160" i="2"/>
  <c r="BG160" i="2"/>
  <c r="BF160" i="2"/>
  <c r="AA160" i="2"/>
  <c r="Y160" i="2"/>
  <c r="W160" i="2"/>
  <c r="BK160" i="2"/>
  <c r="N160" i="2"/>
  <c r="BE160" i="2" s="1"/>
  <c r="BI158" i="2"/>
  <c r="BH158" i="2"/>
  <c r="BG158" i="2"/>
  <c r="BF158" i="2"/>
  <c r="AA158" i="2"/>
  <c r="Y158" i="2"/>
  <c r="W158" i="2"/>
  <c r="BK158" i="2"/>
  <c r="N158" i="2"/>
  <c r="BE158" i="2" s="1"/>
  <c r="BI156" i="2"/>
  <c r="BH156" i="2"/>
  <c r="BG156" i="2"/>
  <c r="BF156" i="2"/>
  <c r="BE156" i="2"/>
  <c r="AA156" i="2"/>
  <c r="Y156" i="2"/>
  <c r="W156" i="2"/>
  <c r="BK156" i="2"/>
  <c r="N156" i="2"/>
  <c r="BI150" i="2"/>
  <c r="BH150" i="2"/>
  <c r="BG150" i="2"/>
  <c r="BF150" i="2"/>
  <c r="BE150" i="2"/>
  <c r="AA150" i="2"/>
  <c r="Y150" i="2"/>
  <c r="W150" i="2"/>
  <c r="BK150" i="2"/>
  <c r="N150" i="2"/>
  <c r="BI148" i="2"/>
  <c r="BH148" i="2"/>
  <c r="BG148" i="2"/>
  <c r="BF148" i="2"/>
  <c r="BE148" i="2"/>
  <c r="AA148" i="2"/>
  <c r="AA147" i="2" s="1"/>
  <c r="Y148" i="2"/>
  <c r="Y147" i="2" s="1"/>
  <c r="W148" i="2"/>
  <c r="W147" i="2" s="1"/>
  <c r="BK148" i="2"/>
  <c r="BK147" i="2" s="1"/>
  <c r="N147" i="2" s="1"/>
  <c r="N91" i="2" s="1"/>
  <c r="N148" i="2"/>
  <c r="BI144" i="2"/>
  <c r="BH144" i="2"/>
  <c r="BG144" i="2"/>
  <c r="BF144" i="2"/>
  <c r="AA144" i="2"/>
  <c r="Y144" i="2"/>
  <c r="W144" i="2"/>
  <c r="BK144" i="2"/>
  <c r="N144" i="2"/>
  <c r="BE144" i="2" s="1"/>
  <c r="BI142" i="2"/>
  <c r="BH142" i="2"/>
  <c r="BG142" i="2"/>
  <c r="BF142" i="2"/>
  <c r="AA142" i="2"/>
  <c r="Y142" i="2"/>
  <c r="W142" i="2"/>
  <c r="BK142" i="2"/>
  <c r="N142" i="2"/>
  <c r="BE142" i="2" s="1"/>
  <c r="BI140" i="2"/>
  <c r="BH140" i="2"/>
  <c r="BG140" i="2"/>
  <c r="BF140" i="2"/>
  <c r="BE140" i="2"/>
  <c r="AA140" i="2"/>
  <c r="AA139" i="2" s="1"/>
  <c r="AA138" i="2" s="1"/>
  <c r="AA137" i="2" s="1"/>
  <c r="Y140" i="2"/>
  <c r="Y139" i="2" s="1"/>
  <c r="Y138" i="2" s="1"/>
  <c r="W140" i="2"/>
  <c r="W139" i="2" s="1"/>
  <c r="W138" i="2" s="1"/>
  <c r="BK140" i="2"/>
  <c r="BK139" i="2" s="1"/>
  <c r="N140" i="2"/>
  <c r="M133" i="2"/>
  <c r="F131" i="2"/>
  <c r="F129" i="2"/>
  <c r="BI118" i="2"/>
  <c r="BH118" i="2"/>
  <c r="BG118" i="2"/>
  <c r="BF118" i="2"/>
  <c r="BI117" i="2"/>
  <c r="BH117" i="2"/>
  <c r="BG117" i="2"/>
  <c r="BF117" i="2"/>
  <c r="BI116" i="2"/>
  <c r="BH116" i="2"/>
  <c r="BG116" i="2"/>
  <c r="BF116" i="2"/>
  <c r="BI115" i="2"/>
  <c r="BH115" i="2"/>
  <c r="BG115" i="2"/>
  <c r="BF115" i="2"/>
  <c r="BI114" i="2"/>
  <c r="BH114" i="2"/>
  <c r="BG114" i="2"/>
  <c r="BF114" i="2"/>
  <c r="BI113" i="2"/>
  <c r="H36" i="2" s="1"/>
  <c r="BD88" i="1" s="1"/>
  <c r="BD87" i="1" s="1"/>
  <c r="W35" i="1" s="1"/>
  <c r="BH113" i="2"/>
  <c r="H35" i="2" s="1"/>
  <c r="BC88" i="1" s="1"/>
  <c r="BC87" i="1" s="1"/>
  <c r="BG113" i="2"/>
  <c r="H34" i="2" s="1"/>
  <c r="BB88" i="1" s="1"/>
  <c r="BB87" i="1" s="1"/>
  <c r="BF113" i="2"/>
  <c r="H33" i="2" s="1"/>
  <c r="BA88" i="1" s="1"/>
  <c r="BA87" i="1" s="1"/>
  <c r="M83" i="2"/>
  <c r="F81" i="2"/>
  <c r="F79" i="2"/>
  <c r="O21" i="2"/>
  <c r="E21" i="2"/>
  <c r="M134" i="2" s="1"/>
  <c r="O20" i="2"/>
  <c r="O15" i="2"/>
  <c r="E15" i="2"/>
  <c r="F134" i="2" s="1"/>
  <c r="O14" i="2"/>
  <c r="O12" i="2"/>
  <c r="E12" i="2"/>
  <c r="F133" i="2" s="1"/>
  <c r="O11" i="2"/>
  <c r="O9" i="2"/>
  <c r="M131" i="2" s="1"/>
  <c r="F6" i="2"/>
  <c r="F12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2" i="1" l="1"/>
  <c r="AW87" i="1"/>
  <c r="AK32" i="1" s="1"/>
  <c r="N139" i="2"/>
  <c r="N90" i="2" s="1"/>
  <c r="BK138" i="2"/>
  <c r="AX87" i="1"/>
  <c r="W33" i="1"/>
  <c r="BK304" i="2"/>
  <c r="N304" i="2" s="1"/>
  <c r="N103" i="2" s="1"/>
  <c r="N305" i="2"/>
  <c r="N104" i="2" s="1"/>
  <c r="BK314" i="2"/>
  <c r="N314" i="2" s="1"/>
  <c r="N107" i="2" s="1"/>
  <c r="N315" i="2"/>
  <c r="N108" i="2" s="1"/>
  <c r="W34" i="1"/>
  <c r="AY87" i="1"/>
  <c r="BK214" i="2"/>
  <c r="N214" i="2" s="1"/>
  <c r="N95" i="2" s="1"/>
  <c r="N215" i="2"/>
  <c r="N96" i="2" s="1"/>
  <c r="W214" i="2"/>
  <c r="W137" i="2" s="1"/>
  <c r="AU88" i="1" s="1"/>
  <c r="AU87" i="1" s="1"/>
  <c r="Y304" i="2"/>
  <c r="Y137" i="2" s="1"/>
  <c r="Y314" i="2"/>
  <c r="M81" i="2"/>
  <c r="M84" i="2"/>
  <c r="M33" i="2"/>
  <c r="AW88" i="1" s="1"/>
  <c r="F78" i="2"/>
  <c r="F83" i="2"/>
  <c r="BK325" i="2"/>
  <c r="N325" i="2" s="1"/>
  <c r="N110" i="2" s="1"/>
  <c r="F84" i="2"/>
  <c r="N138" i="2" l="1"/>
  <c r="N89" i="2" s="1"/>
  <c r="BK137" i="2"/>
  <c r="N137" i="2" s="1"/>
  <c r="N88" i="2" s="1"/>
  <c r="N117" i="2" l="1"/>
  <c r="BE117" i="2" s="1"/>
  <c r="N115" i="2"/>
  <c r="BE115" i="2" s="1"/>
  <c r="N113" i="2"/>
  <c r="N118" i="2"/>
  <c r="BE118" i="2" s="1"/>
  <c r="N116" i="2"/>
  <c r="BE116" i="2" s="1"/>
  <c r="N114" i="2"/>
  <c r="BE114" i="2" s="1"/>
  <c r="M27" i="2"/>
  <c r="N112" i="2" l="1"/>
  <c r="BE113" i="2"/>
  <c r="M32" i="2" l="1"/>
  <c r="AV88" i="1" s="1"/>
  <c r="AT88" i="1" s="1"/>
  <c r="H32" i="2"/>
  <c r="AZ88" i="1" s="1"/>
  <c r="AZ87" i="1" s="1"/>
  <c r="M28" i="2"/>
  <c r="L120" i="2"/>
  <c r="AS88" i="1" l="1"/>
  <c r="AS87" i="1" s="1"/>
  <c r="M30" i="2"/>
  <c r="AV87" i="1"/>
  <c r="AG88" i="1" l="1"/>
  <c r="L38" i="2"/>
  <c r="AT87" i="1"/>
  <c r="AN88" i="1" l="1"/>
  <c r="AG87" i="1"/>
  <c r="AK26" i="1" l="1"/>
  <c r="AG94" i="1"/>
  <c r="AG93" i="1"/>
  <c r="AG92" i="1"/>
  <c r="AG91" i="1"/>
  <c r="AN87" i="1"/>
  <c r="CD93" i="1" l="1"/>
  <c r="AV93" i="1"/>
  <c r="BY93" i="1" s="1"/>
  <c r="CD94" i="1"/>
  <c r="AV94" i="1"/>
  <c r="BY94" i="1" s="1"/>
  <c r="AN94" i="1"/>
  <c r="CD92" i="1"/>
  <c r="AV92" i="1"/>
  <c r="BY92" i="1" s="1"/>
  <c r="AG90" i="1"/>
  <c r="CD91" i="1"/>
  <c r="W31" i="1" s="1"/>
  <c r="AV91" i="1"/>
  <c r="BY91" i="1" s="1"/>
  <c r="AK31" i="1" l="1"/>
  <c r="AN91" i="1"/>
  <c r="AK27" i="1"/>
  <c r="AK29" i="1" s="1"/>
  <c r="AK37" i="1" s="1"/>
  <c r="AG96" i="1"/>
  <c r="AN93" i="1"/>
  <c r="AN92" i="1"/>
  <c r="AN90" i="1" l="1"/>
  <c r="AN96" i="1" s="1"/>
</calcChain>
</file>

<file path=xl/sharedStrings.xml><?xml version="1.0" encoding="utf-8"?>
<sst xmlns="http://schemas.openxmlformats.org/spreadsheetml/2006/main" count="2295" uniqueCount="556">
  <si>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</si>
  <si>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</si>
  <si>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</si>
  <si>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</si>
  <si>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</si>
  <si>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</si>
  <si>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</si>
  <si>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</si>
  <si>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</si>
  <si>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</si>
  <si>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</si>
  <si>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</si>
  <si>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</si>
  <si>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</si>
  <si>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</si>
  <si>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</si>
  <si>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</si>
  <si>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86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</si>
  <si>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</si>
  <si>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</si>
  <si>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Stavební úpravy-Správní budova Ústředního hřbitova Slezská Ostrava</t>
  </si>
  <si>
    <t>JKSO:</t>
  </si>
  <si>
    <t/>
  </si>
  <si>
    <t>CC-CZ:</t>
  </si>
  <si>
    <t>Místo:</t>
  </si>
  <si>
    <t>Ostrava</t>
  </si>
  <si>
    <t>Datum:</t>
  </si>
  <si>
    <t>27. 3. 2019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</si>
  <si>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</si>
  <si>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</si>
  <si>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</si>
  <si>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</si>
  <si>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</si>
  <si>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</si>
  <si>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</si>
  <si>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ing.arch.Radim Václavík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</si>
  <si>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</si>
  <si>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</si>
  <si>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</si>
  <si>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</si>
  <si>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</si>
  <si>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</si>
  <si>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</si>
  <si>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</si>
  <si>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</si>
  <si>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</si>
  <si>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</si>
  <si>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</si>
  <si>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</si>
  <si>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</si>
  <si>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</si>
  <si>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</si>
  <si>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</si>
  <si>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</si>
  <si>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</si>
  <si>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</si>
  <si>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</si>
  <si>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</si>
  <si>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</si>
  <si>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</si>
  <si>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</si>
  <si>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</si>
  <si>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</si>
  <si>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</si>
  <si>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</si>
  <si>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</si>
  <si>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</si>
  <si>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</si>
  <si>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</si>
  <si>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</si>
  <si>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</si>
  <si>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</si>
  <si>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</si>
  <si>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</si>
  <si>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</si>
  <si>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</si>
  <si>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</si>
  <si>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</si>
  <si>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</si>
  <si>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</si>
  <si>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</si>
  <si>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{0d81c58c-f18b-4eb7-ab95-a2b7a1a778e9}</t>
  </si>
  <si>
    <t>{00000000-0000-0000-0000-000000000000}</t>
  </si>
  <si>
    <t>/</t>
  </si>
  <si>
    <t>86b</t>
  </si>
  <si>
    <t>Položkový rozpočet  stavby</t>
  </si>
  <si>
    <t>1</t>
  </si>
  <si>
    <t>{b619f2fa-64b8-4a1f-b44a-cb2948b33141}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</si>
  <si>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</si>
  <si>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</si>
  <si>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</si>
  <si>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</si>
  <si>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</si>
  <si>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</si>
  <si>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</si>
  <si>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</si>
  <si>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</si>
  <si>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</si>
  <si>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</si>
  <si>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</si>
  <si>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</si>
  <si>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</si>
  <si>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</si>
  <si>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</si>
  <si>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</si>
  <si>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86b - Položkový rozpočet  stavby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</si>
  <si>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</si>
  <si>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</si>
  <si>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</si>
  <si>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</si>
  <si>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</si>
  <si>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</si>
  <si>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</si>
  <si>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</si>
  <si>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</si>
  <si>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</si>
  <si>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</si>
  <si>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</si>
  <si>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</si>
  <si>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</si>
  <si>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</si>
  <si>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</si>
  <si>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</si>
  <si>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</si>
  <si>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</si>
  <si>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</si>
  <si>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M - Práce a dodávky M</t>
  </si>
  <si>
    <t xml:space="preserve">    21-M - Elektromontáže</t>
  </si>
  <si>
    <t xml:space="preserve">    24-M - Chlazení</t>
  </si>
  <si>
    <t>610 - Interiér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</si>
  <si>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</si>
  <si>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</si>
  <si>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</si>
  <si>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</si>
  <si>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</si>
  <si>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</si>
  <si>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</si>
  <si>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</si>
  <si>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</si>
  <si>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</si>
  <si>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</si>
  <si>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</si>
  <si>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</si>
  <si>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</si>
  <si>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</si>
  <si>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</si>
  <si>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</si>
  <si>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</si>
  <si>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</si>
  <si>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</si>
  <si>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</si>
  <si>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</si>
  <si>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</si>
  <si>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</si>
  <si>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</si>
  <si>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</si>
  <si>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</si>
  <si>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</si>
  <si>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</si>
  <si>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310239211</t>
  </si>
  <si>
    <t>Zazdívka otvorů pl do 4 m2 ve zdivu nadzákladovém cihlami pálenými na MVC</t>
  </si>
  <si>
    <t>m3</t>
  </si>
  <si>
    <t>4</t>
  </si>
  <si>
    <t>1166275418</t>
  </si>
  <si>
    <t>"vč.D.1.1.4-mč.1.02b" 0,9*2,05*0,25</t>
  </si>
  <si>
    <t>VV</t>
  </si>
  <si>
    <t>317234410</t>
  </si>
  <si>
    <t>Vyzdívka mezi nosníky z cihel pálených na MC</t>
  </si>
  <si>
    <t>-1318452745</t>
  </si>
  <si>
    <t>"vč.D.1.1.4"(1,5+1,5+1.2+1,35)*0,25*0,15</t>
  </si>
  <si>
    <t>3</t>
  </si>
  <si>
    <t>317944321</t>
  </si>
  <si>
    <t>Válcované nosníky do č.12 dodatečně osazované do připravených otvorů</t>
  </si>
  <si>
    <t>t</t>
  </si>
  <si>
    <t>-862788137</t>
  </si>
  <si>
    <t>"vč.D.1.1.4"</t>
  </si>
  <si>
    <t>(1,5*2+1,5*2+1,2*2+1,35*2)*8,59*0,001</t>
  </si>
  <si>
    <t>612131101</t>
  </si>
  <si>
    <t>Cementový postřik vnitřních stěn nanášený celoplošně ručně</t>
  </si>
  <si>
    <t>m2</t>
  </si>
  <si>
    <t>1410524377</t>
  </si>
  <si>
    <t>"vč.D.1.1.4-mč.1.02b" 1,1*2,15*2</t>
  </si>
  <si>
    <t>5</t>
  </si>
  <si>
    <t>612135999</t>
  </si>
  <si>
    <t xml:space="preserve">Očištění,vyrovnání podkladu vnitřních stěn maltou vápenocementovou </t>
  </si>
  <si>
    <t>-440990038</t>
  </si>
  <si>
    <t>"vč.D.1.1.4-doplněné omítky na stávající zdi "</t>
  </si>
  <si>
    <t>"po vybouraných zdí, provedených veškerých"</t>
  </si>
  <si>
    <t xml:space="preserve">"instalací dle skutečného stavu" </t>
  </si>
  <si>
    <t>"mč.1.01-1.05"</t>
  </si>
  <si>
    <t>((2,5+6,0)*2+(7,71+6,0)*2+5,5)*3,0</t>
  </si>
  <si>
    <t>6</t>
  </si>
  <si>
    <t>612181001</t>
  </si>
  <si>
    <t>Sádrová stěrka tl.do 3 mm vnitřních stěn</t>
  </si>
  <si>
    <t>1144521006</t>
  </si>
  <si>
    <t>"vč.D.1.1.4-mč.1.01-1.05" 149,76</t>
  </si>
  <si>
    <t>7</t>
  </si>
  <si>
    <t>612322141</t>
  </si>
  <si>
    <t>Vápenocementová lehčená omítka štuková dvouvrstvá vnitřních stěn nanášená ručně</t>
  </si>
  <si>
    <t>848257794</t>
  </si>
  <si>
    <t>8</t>
  </si>
  <si>
    <t>615142012</t>
  </si>
  <si>
    <t>Potažení vnitřních nosníků rabicovým pletivem</t>
  </si>
  <si>
    <t>706162531</t>
  </si>
  <si>
    <t xml:space="preserve">"vč.D.1.1.4"(1,5+1,5+1,3+1,35)*0,9 </t>
  </si>
  <si>
    <t>9</t>
  </si>
  <si>
    <t>619991001</t>
  </si>
  <si>
    <t>Zakrytí podlah fólií přilepenou lepící páskou</t>
  </si>
  <si>
    <t>-1295639461</t>
  </si>
  <si>
    <t>"prod.květin-mč.1.17" 45,0</t>
  </si>
  <si>
    <t>10</t>
  </si>
  <si>
    <t>619991011</t>
  </si>
  <si>
    <t>Obalení konstrukcí a prvků fólií přilepenou lepící páskou</t>
  </si>
  <si>
    <t>-1045356205</t>
  </si>
  <si>
    <t>(1,1+3,59+1,82+2,0+1,65)*3,0</t>
  </si>
  <si>
    <t>0,9*2,0*3*2+1,2*2,1*2+1,05*2,1*2</t>
  </si>
  <si>
    <t>(3,76+3,85)*2,2</t>
  </si>
  <si>
    <t>Součet</t>
  </si>
  <si>
    <t>11</t>
  </si>
  <si>
    <t>631311116</t>
  </si>
  <si>
    <t>Mazanina tl do 80 mm z betonu prostého bez zvýšených nároků na prostředí tř. C 25/30</t>
  </si>
  <si>
    <t>1028050503</t>
  </si>
  <si>
    <t>"vč.D.1.1.4-mč.1.01-1.05"</t>
  </si>
  <si>
    <t>(7,5+17,0+5,83+12,13+12,0+15,32)*0,07</t>
  </si>
  <si>
    <t>12</t>
  </si>
  <si>
    <t>631319171</t>
  </si>
  <si>
    <t>Příplatek k mazanině tl do 80 mm za stržení povrchu spodní vrstvy před vložením výztuže</t>
  </si>
  <si>
    <t>311532471</t>
  </si>
  <si>
    <t>13</t>
  </si>
  <si>
    <t>631362021</t>
  </si>
  <si>
    <t>Výztuž mazanin svařovanými sítěmi Kari</t>
  </si>
  <si>
    <t>359356906</t>
  </si>
  <si>
    <t>"vč.D.1.1.4-mč.1.01-1.05" 69,78*3,033*0,001</t>
  </si>
  <si>
    <t>14</t>
  </si>
  <si>
    <t>949101111</t>
  </si>
  <si>
    <t>Lešení pomocné s lešeňovou podlahou v do 1,9 m zat do 150 kg/m2</t>
  </si>
  <si>
    <t>-970710471</t>
  </si>
  <si>
    <t>7,5+17,0+5,83+12,13+12,0+15,32</t>
  </si>
  <si>
    <t>952901111</t>
  </si>
  <si>
    <t>Vyčištění budov občanské výstavby při výšce podlaží do 4 m</t>
  </si>
  <si>
    <t>-677564088</t>
  </si>
  <si>
    <t>"vč.D.1.1.4" 11,5*6,7+7,8*4,8</t>
  </si>
  <si>
    <t>16</t>
  </si>
  <si>
    <t>962032241</t>
  </si>
  <si>
    <t>Bourání zdiva z cihel pálených na MC přes 1 m3</t>
  </si>
  <si>
    <t>1905227051</t>
  </si>
  <si>
    <t>"vč.D.1.1.5-mč.1.04" 1,7*3,0*0,20</t>
  </si>
  <si>
    <t>17</t>
  </si>
  <si>
    <t>965042141</t>
  </si>
  <si>
    <t>Bourání podkladů pod dlažby nebo mazanin betonových tl do 100 mm pl přes 4 m2</t>
  </si>
  <si>
    <t>-1713137686</t>
  </si>
  <si>
    <t>"vč.D.1.1.5-mč.1.02-04,16"</t>
  </si>
  <si>
    <t>(15,53+44,25+3,75+3,84+7,5)*0,10</t>
  </si>
  <si>
    <t>18</t>
  </si>
  <si>
    <t>967031142</t>
  </si>
  <si>
    <t>Přisekání rovných ostění v cihelném zdivu na MC</t>
  </si>
  <si>
    <t>-1394199726</t>
  </si>
  <si>
    <t>"vč.D.1.1.5" 0,30*2,05*2*8</t>
  </si>
  <si>
    <t>19</t>
  </si>
  <si>
    <t>968072455</t>
  </si>
  <si>
    <t>Vybourání kovových dveřních zárubní pl do 2 m2</t>
  </si>
  <si>
    <t>1070548688</t>
  </si>
  <si>
    <t>"vč.D.1.1.5-mč.1.03" 1+1</t>
  </si>
  <si>
    <t>20</t>
  </si>
  <si>
    <t>971033641</t>
  </si>
  <si>
    <t>Vybourání otvorů ve zdivu cihelném pl do 4 m2 na MVC nebo MV tl do 300 mm</t>
  </si>
  <si>
    <t>12827511</t>
  </si>
  <si>
    <t>"vč.D.1.1.5" (0,9*2,05+1,2*2,1*2+1,05*2,1)*0,25</t>
  </si>
  <si>
    <t>974031664</t>
  </si>
  <si>
    <t>Vysekání rýh ve zdivu cihelném pro vtahování nosníků hl do 150 mm v do 150 mm</t>
  </si>
  <si>
    <t>m</t>
  </si>
  <si>
    <t>1246634694</t>
  </si>
  <si>
    <t>"vč.D.1.1.4"(1,5+1,5+14,2+1,35)*2</t>
  </si>
  <si>
    <t>22</t>
  </si>
  <si>
    <t>978059541</t>
  </si>
  <si>
    <t>Odsekání a odebrání obkladů stěn z vnitřních obkládaček plochy přes 1 m2</t>
  </si>
  <si>
    <t>860679982</t>
  </si>
  <si>
    <t>"vč.D.1.1.5-mč.1.16" 2,5*3,0</t>
  </si>
  <si>
    <t>23</t>
  </si>
  <si>
    <t>999000001</t>
  </si>
  <si>
    <t>Odstranění nábytku a ostatního zařízení</t>
  </si>
  <si>
    <t>hod</t>
  </si>
  <si>
    <t>1784456174</t>
  </si>
  <si>
    <t xml:space="preserve">"osvětlení,zásuvky, úpravy ÚT, nevyhovující" </t>
  </si>
  <si>
    <t>"rozvody ZT si provádějí profese" 30,0</t>
  </si>
  <si>
    <t>24</t>
  </si>
  <si>
    <t>997013211</t>
  </si>
  <si>
    <t>Vnitrostaveništní doprava suti a vybouraných hmot pro budovy v do 6 m ručně</t>
  </si>
  <si>
    <t>1768709458</t>
  </si>
  <si>
    <t>25</t>
  </si>
  <si>
    <t>997013501</t>
  </si>
  <si>
    <t>Odvoz suti a vybouraných hmot na skládku nebo meziskládku do 1 km se složením</t>
  </si>
  <si>
    <t>1216227258</t>
  </si>
  <si>
    <t>26</t>
  </si>
  <si>
    <t>997013509</t>
  </si>
  <si>
    <t>Příplatek k odvozu suti a vybouraných hmot na skládku ZKD 1 km přes 1 km</t>
  </si>
  <si>
    <t>-1551655290</t>
  </si>
  <si>
    <t>25,353*14</t>
  </si>
  <si>
    <t>27</t>
  </si>
  <si>
    <t>997013801</t>
  </si>
  <si>
    <t>Poplatek za uložení stavebního betonového odpadu na skládce (skládkovné)</t>
  </si>
  <si>
    <t>1531943804</t>
  </si>
  <si>
    <t>"zdivo,beton" 25,353</t>
  </si>
  <si>
    <t>28</t>
  </si>
  <si>
    <t>997013804</t>
  </si>
  <si>
    <t>Poplatek za uložení stavebního odpadu ze skla na skládce (skládkovné)</t>
  </si>
  <si>
    <t>2038934642</t>
  </si>
  <si>
    <t>"zasklené výkladce" 0,322</t>
  </si>
  <si>
    <t>29</t>
  </si>
  <si>
    <t>997013812</t>
  </si>
  <si>
    <t>Poplatek za uložení stavebního odpadu z materiálu na bázi sádry na skládce (skládkovné)</t>
  </si>
  <si>
    <t>-1295421516</t>
  </si>
  <si>
    <t>"sádrokarton" 2,209</t>
  </si>
  <si>
    <t>30</t>
  </si>
  <si>
    <t>997013813</t>
  </si>
  <si>
    <t>Poplatek za uložení stavebního odpadu z plastických hmot na skládce (skládkovné)</t>
  </si>
  <si>
    <t>1331597636</t>
  </si>
  <si>
    <t>"povlaková krytina" 0,225</t>
  </si>
  <si>
    <t>31</t>
  </si>
  <si>
    <t>998011001</t>
  </si>
  <si>
    <t>Přesun hmot pro budovy zděné v do 6 m</t>
  </si>
  <si>
    <t>-61922814</t>
  </si>
  <si>
    <t>32</t>
  </si>
  <si>
    <t>713121111</t>
  </si>
  <si>
    <t>Montáž izolace tepelné podlah volně kladenými rohožemi, pásy, dílci, deskami 1 vrstva</t>
  </si>
  <si>
    <t>-287031232</t>
  </si>
  <si>
    <t>33</t>
  </si>
  <si>
    <t>M</t>
  </si>
  <si>
    <t>631514810</t>
  </si>
  <si>
    <t>deska minerální izolační tuhá tl. 30 mm</t>
  </si>
  <si>
    <t>1180476208</t>
  </si>
  <si>
    <t>69,78*1,02</t>
  </si>
  <si>
    <t>34</t>
  </si>
  <si>
    <t>713121211</t>
  </si>
  <si>
    <t>Montáž izolace tepelné podlah volně kladenými okrajovými pásky</t>
  </si>
  <si>
    <t>-1247643011</t>
  </si>
  <si>
    <t>"vč.D.1.1.4-mč.1.01-1.05" 76,5</t>
  </si>
  <si>
    <t>35</t>
  </si>
  <si>
    <t>631402730</t>
  </si>
  <si>
    <t>pásek okrajový š 80 mm tl.12 mm</t>
  </si>
  <si>
    <t>1560413739</t>
  </si>
  <si>
    <t>76,50*1,02</t>
  </si>
  <si>
    <t>36</t>
  </si>
  <si>
    <t>713191133</t>
  </si>
  <si>
    <t>Montáž izolace tepelné podlah překrytí fólií s přelepeným spojem</t>
  </si>
  <si>
    <t>224000313</t>
  </si>
  <si>
    <t>37</t>
  </si>
  <si>
    <t>283233140</t>
  </si>
  <si>
    <t>fólie, tl. 0,2 mm</t>
  </si>
  <si>
    <t>948799995</t>
  </si>
  <si>
    <t>69,78*1,1</t>
  </si>
  <si>
    <t>38</t>
  </si>
  <si>
    <t>998713201</t>
  </si>
  <si>
    <t>Přesun hmot procentní pro izolace tepelné v objektech v do 6 m</t>
  </si>
  <si>
    <t>%</t>
  </si>
  <si>
    <t>-168572303</t>
  </si>
  <si>
    <t>39</t>
  </si>
  <si>
    <t>731/sk1</t>
  </si>
  <si>
    <t>Výměna a úprava radiátorů</t>
  </si>
  <si>
    <t>kpl</t>
  </si>
  <si>
    <t>-1673684062</t>
  </si>
  <si>
    <t>"dle smostatnéhon rozpočtu ÚT" 1</t>
  </si>
  <si>
    <t>40</t>
  </si>
  <si>
    <t>763/sk1</t>
  </si>
  <si>
    <t>Sádrokartortový FOCUS DS podhled protipožární 600/600/20 mm na polozaputěném roštu dle projektu</t>
  </si>
  <si>
    <t>1569512464</t>
  </si>
  <si>
    <t>"vč.D.1.1.7-mč.1.02-1.05"</t>
  </si>
  <si>
    <t>17,0+5,83+12,13+12,0+15,32</t>
  </si>
  <si>
    <t>41</t>
  </si>
  <si>
    <t>763/sk2</t>
  </si>
  <si>
    <t>SDK příčka tl 100 mm systém Knauf 2xakustické 12,5 TI 60 mm 40 kg/m3 EI 90 Rw 56 dB dle projektu</t>
  </si>
  <si>
    <t>675880789</t>
  </si>
  <si>
    <t>"vč.D.1.1.4-popis TZ" (3,025+3,15+0,17)*3,1-0,8*2,0</t>
  </si>
  <si>
    <t>42</t>
  </si>
  <si>
    <t>763111717</t>
  </si>
  <si>
    <t>SDK příčka základní penetrační nátěr</t>
  </si>
  <si>
    <t>-81872450</t>
  </si>
  <si>
    <t>"vč.D.1.1.4" (3,025+3,15+0,17)*3,1*2</t>
  </si>
  <si>
    <t>43</t>
  </si>
  <si>
    <t>763139001</t>
  </si>
  <si>
    <t>Demontáž podhledu sádrokartonového vč.roštu a očištění podhledu</t>
  </si>
  <si>
    <t>1156474253</t>
  </si>
  <si>
    <t>"vč.D.1.1.5-mč.1.02-04,16,17"</t>
  </si>
  <si>
    <t>15,53+44,25+3,75+3,84+7,5</t>
  </si>
  <si>
    <t>44</t>
  </si>
  <si>
    <t>998763201</t>
  </si>
  <si>
    <t>Přesun hmot procentní pro dřevostavby v objektech v do 12 m</t>
  </si>
  <si>
    <t>934721926</t>
  </si>
  <si>
    <t>45</t>
  </si>
  <si>
    <t>766/N1</t>
  </si>
  <si>
    <t>Montáž dveří a ocel.zárubně odk D1</t>
  </si>
  <si>
    <t>kus</t>
  </si>
  <si>
    <t>221875296</t>
  </si>
  <si>
    <t>46</t>
  </si>
  <si>
    <t>611N/1a</t>
  </si>
  <si>
    <t>Dodávka dveří, ocel.zárubně, kování vč.povrch.úpravy dle odk D1 800/1970 mm</t>
  </si>
  <si>
    <t>409986104</t>
  </si>
  <si>
    <t>47</t>
  </si>
  <si>
    <t>766/N2</t>
  </si>
  <si>
    <t>Montáž dveří a ocel.zárubně dle odk D4</t>
  </si>
  <si>
    <t>-1937451559</t>
  </si>
  <si>
    <t>48</t>
  </si>
  <si>
    <t>711N2a</t>
  </si>
  <si>
    <t>Dodávka bezpečnostních dveří, ocel.zárubní, kování vč.povrch.úpravy dle odk D4 800/1970 mm</t>
  </si>
  <si>
    <t>-451190267</t>
  </si>
  <si>
    <t>49</t>
  </si>
  <si>
    <t>766/N3</t>
  </si>
  <si>
    <t>Doprava dveří</t>
  </si>
  <si>
    <t>1458006707</t>
  </si>
  <si>
    <t>50</t>
  </si>
  <si>
    <t>766662811</t>
  </si>
  <si>
    <t>Demontáž truhlářských prahů dveří jednokřídlových</t>
  </si>
  <si>
    <t>-845882303</t>
  </si>
  <si>
    <t>51</t>
  </si>
  <si>
    <t>998766201</t>
  </si>
  <si>
    <t>Přesun hmot procentní pro konstrukce truhlářské v objek v do 6 m</t>
  </si>
  <si>
    <t>1100023180</t>
  </si>
  <si>
    <t>52</t>
  </si>
  <si>
    <t>767/sk1</t>
  </si>
  <si>
    <t>Demontáž stěn pro zasklení svařovaných vč.zár. a prahů</t>
  </si>
  <si>
    <t>-1696827684</t>
  </si>
  <si>
    <t>"vč.D.1.1.5-mč.1.04" 1,65*2,96*2</t>
  </si>
  <si>
    <t>53</t>
  </si>
  <si>
    <t>767/sk1a</t>
  </si>
  <si>
    <t>Demontáž mříží před zasklenýmí výkladci</t>
  </si>
  <si>
    <t>-1369286114</t>
  </si>
  <si>
    <t>"vč.D.1.1.5-mč.1.02-04" (1,1+5,6+1,65)*2,96</t>
  </si>
  <si>
    <t>54</t>
  </si>
  <si>
    <t>767/sk2</t>
  </si>
  <si>
    <t>AL venkovní stěna vč.zasklení a demontáže vstupních dveří odk 01</t>
  </si>
  <si>
    <t>-153177186</t>
  </si>
  <si>
    <t>"vel 2000/2000+900 mm-bezpečn.dvojsklo" 1</t>
  </si>
  <si>
    <t>55</t>
  </si>
  <si>
    <t>767/sk3</t>
  </si>
  <si>
    <t>Al vntřní dveře otevíravé vč.zasklení,zámek,samozavírač,klika-klika dle odk 02</t>
  </si>
  <si>
    <t>675906601</t>
  </si>
  <si>
    <t>"vel 950/2100 mm-bezpeč.dvojsklo čiré" 1</t>
  </si>
  <si>
    <t>56</t>
  </si>
  <si>
    <t>767/sk4</t>
  </si>
  <si>
    <t xml:space="preserve">AL vnitřní dveře otevíravé prosklené,zámek,samozavírač,klika-klika dle odk D3 </t>
  </si>
  <si>
    <t>-557069321</t>
  </si>
  <si>
    <t>"vel.950/2100 mm-bezpeč.dvojsklo čiré" 1</t>
  </si>
  <si>
    <t>57</t>
  </si>
  <si>
    <t>767/sk5</t>
  </si>
  <si>
    <t>Příčka MILT typ:MiltTech zasklená,s 2xdveře 800/1970 mm odk PS1</t>
  </si>
  <si>
    <t>1150555314</t>
  </si>
  <si>
    <t>"vel. 7800/2100 mm" 1</t>
  </si>
  <si>
    <t>58</t>
  </si>
  <si>
    <t>767/sk6</t>
  </si>
  <si>
    <t>Al stěna rohová 4x fixní pole svisle dělena 2000/960 mm dle odk PS2</t>
  </si>
  <si>
    <t>-1954613067</t>
  </si>
  <si>
    <t>"celkem 9,40 m2-dvojsklo čiré" 1</t>
  </si>
  <si>
    <t>59</t>
  </si>
  <si>
    <t>767/sk7</t>
  </si>
  <si>
    <t>Vnitřní žaluzie Prim-6 kusů, převodovka s brzdou</t>
  </si>
  <si>
    <t>-361600138</t>
  </si>
  <si>
    <t>"celkem 15,5 m2" 1</t>
  </si>
  <si>
    <t>60</t>
  </si>
  <si>
    <t>767/sk8</t>
  </si>
  <si>
    <t>Bezpečnostní folie SCX tl. 0,3 mm</t>
  </si>
  <si>
    <t>1290142642</t>
  </si>
  <si>
    <t>"příloha stěn str.4" (1,87*3*2+1,78*3+1,16*3)*1,1</t>
  </si>
  <si>
    <t>61</t>
  </si>
  <si>
    <t>998767201</t>
  </si>
  <si>
    <t>Přesun hmot procentní pro zámečnické konstrukce v objek v do 6 m</t>
  </si>
  <si>
    <t>-1498876447</t>
  </si>
  <si>
    <t>62</t>
  </si>
  <si>
    <t>776/sk2</t>
  </si>
  <si>
    <t>D+M  čistící zona-koberec Coral Classic dle projektu</t>
  </si>
  <si>
    <t>189512937</t>
  </si>
  <si>
    <t>"vč.D.1.1.4,mč.1.01" 7,5</t>
  </si>
  <si>
    <t>63</t>
  </si>
  <si>
    <t>776111311</t>
  </si>
  <si>
    <t>Vysátí podkladu povlakových podlah</t>
  </si>
  <si>
    <t>-1942486425</t>
  </si>
  <si>
    <t>64</t>
  </si>
  <si>
    <t>776141112</t>
  </si>
  <si>
    <t>Vyrovnání podkladu povlakových podlah stěrkou 20 MPa tl 5 mm</t>
  </si>
  <si>
    <t>-1647304759</t>
  </si>
  <si>
    <t>65</t>
  </si>
  <si>
    <t>776201812</t>
  </si>
  <si>
    <t>Demontáž lepených povlakových podlah s podložkou ručně</t>
  </si>
  <si>
    <t>-63813026</t>
  </si>
  <si>
    <t>66</t>
  </si>
  <si>
    <t>77629991</t>
  </si>
  <si>
    <t>Lepení podlahové krytiny vč.svařování</t>
  </si>
  <si>
    <t>187055553</t>
  </si>
  <si>
    <t>"vč.D.1.1.4-mč.1.02-1.05"</t>
  </si>
  <si>
    <t>67</t>
  </si>
  <si>
    <t>284/N10</t>
  </si>
  <si>
    <t>Dodávka PVC vinyl heterogenní zátěžový akustický tl.2,6 mm protiskluzný Sarlon 15 dB dle projektu</t>
  </si>
  <si>
    <t>-461344890</t>
  </si>
  <si>
    <t>62,28*1,1</t>
  </si>
  <si>
    <t>68</t>
  </si>
  <si>
    <t>776999001</t>
  </si>
  <si>
    <t xml:space="preserve">Provedení soklové lišty </t>
  </si>
  <si>
    <t>-2088650625</t>
  </si>
  <si>
    <t>(2,5+6,0)*2+(1,95+3,03)*2+(5,6+3,03)*2</t>
  </si>
  <si>
    <t>(3,76+2,88)*2+(3,85+2,88)*2+5,5</t>
  </si>
  <si>
    <t>69</t>
  </si>
  <si>
    <t>284/N11</t>
  </si>
  <si>
    <t>Lišta CUBU Flex 60 mm soklová bílá</t>
  </si>
  <si>
    <t>1808434409</t>
  </si>
  <si>
    <t>76,46*1,1</t>
  </si>
  <si>
    <t>70</t>
  </si>
  <si>
    <t>998776201</t>
  </si>
  <si>
    <t>Přesun hmot procentní pro podlahy povlakové v objektech v do 6 m</t>
  </si>
  <si>
    <t>2042177084</t>
  </si>
  <si>
    <t>71</t>
  </si>
  <si>
    <t>784/sk1</t>
  </si>
  <si>
    <t>Dvojnásobné malby vč.pačokování v místnostech výšky do 3,80 m</t>
  </si>
  <si>
    <t>1843740005</t>
  </si>
  <si>
    <t>"vč.D.1.1.4-mč.1.02-05"</t>
  </si>
  <si>
    <t>"strop-sádroš"17,0+5,83+12,13+12,0+15,32</t>
  </si>
  <si>
    <t>"mč.1.01,1.17" 7,5+45,1</t>
  </si>
  <si>
    <t>"stěny"((2,5+6,0)*2+(7,71+6,0)*2)*2,8</t>
  </si>
  <si>
    <t>((3,43+2,55)+(7,7+8,5)*2)*3,0</t>
  </si>
  <si>
    <t>"sádrok.příčky" (3,03+3,15+0,17)*2,8*2</t>
  </si>
  <si>
    <t>72</t>
  </si>
  <si>
    <t>21/M1</t>
  </si>
  <si>
    <t>Elektroinstalace</t>
  </si>
  <si>
    <t>-543998923</t>
  </si>
  <si>
    <t>"dle smostatnéhon rozpočtu elektro" 1</t>
  </si>
  <si>
    <t>73</t>
  </si>
  <si>
    <t>24/M1</t>
  </si>
  <si>
    <t>Klimatizace</t>
  </si>
  <si>
    <t>-1171918290</t>
  </si>
  <si>
    <t>"dle smostatnéhon rozpočtu chlazení" 1</t>
  </si>
  <si>
    <t>74</t>
  </si>
  <si>
    <t>610999001</t>
  </si>
  <si>
    <t>Interiér</t>
  </si>
  <si>
    <t>Kč</t>
  </si>
  <si>
    <t>512</t>
  </si>
  <si>
    <t>-10413186</t>
  </si>
  <si>
    <t>"dle samostatného rozpočtu interiéru" 1</t>
  </si>
  <si>
    <t>75</t>
  </si>
  <si>
    <t>011514000</t>
  </si>
  <si>
    <t>Stavebně-statický průzkum</t>
  </si>
  <si>
    <t>1024</t>
  </si>
  <si>
    <t>-459592930</t>
  </si>
  <si>
    <t>"provede se stavebně technický průzkum,"</t>
  </si>
  <si>
    <t>"který upřesní navrhované rekonstruční práce  dle TZ" 1</t>
  </si>
  <si>
    <t>76</t>
  </si>
  <si>
    <t>012002000</t>
  </si>
  <si>
    <t>Geodetické práce</t>
  </si>
  <si>
    <t>…</t>
  </si>
  <si>
    <t>-2002658647</t>
  </si>
  <si>
    <t>"Geodetické zaměření stávajícího objektu viz TZ" 1</t>
  </si>
  <si>
    <t>77</t>
  </si>
  <si>
    <t>032002000</t>
  </si>
  <si>
    <t>Vybavení staveniště</t>
  </si>
  <si>
    <t>-419184503</t>
  </si>
  <si>
    <t>"veškeré zajišťovací práce, potřebné pro realizaci"</t>
  </si>
  <si>
    <t>"stavby dle potřeb dodavatele" 1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</si>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</sst>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</xf>
    <xf numFmtId="49" fontId="40" fillId="0" borderId="25" xfId="0" applyNumberFormat="1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center" vertical="center" wrapText="1"/>
    </xf>
    <xf numFmtId="167" fontId="40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5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8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40" fillId="0" borderId="25" xfId="0" applyFont="1" applyBorder="1" applyAlignment="1" applyProtection="1">
      <alignment horizontal="left" vertical="center" wrapText="1"/>
    </xf>
    <xf numFmtId="4" fontId="40" fillId="4" borderId="25" xfId="0" applyNumberFormat="1" applyFont="1" applyFill="1" applyBorder="1" applyAlignment="1" applyProtection="1">
      <alignment vertical="center"/>
      <protection locked="0"/>
    </xf>
    <xf numFmtId="4" fontId="40" fillId="4" borderId="25" xfId="0" applyNumberFormat="1" applyFont="1" applyFill="1" applyBorder="1" applyAlignment="1" applyProtection="1">
      <alignment vertical="center"/>
    </xf>
    <xf numFmtId="4" fontId="40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206" t="s">
        <v>7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7"/>
      <c r="AL2" s="207"/>
      <c r="AM2" s="207"/>
      <c r="AN2" s="207"/>
      <c r="AO2" s="207"/>
      <c r="AP2" s="207"/>
      <c r="AR2" s="251" t="s">
        <v>8</v>
      </c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208" t="s">
        <v>12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5"/>
      <c r="AS4" s="26" t="s">
        <v>13</v>
      </c>
      <c r="BE4" s="27" t="s">
        <v>14</v>
      </c>
      <c r="BS4" s="20" t="s">
        <v>15</v>
      </c>
    </row>
    <row r="5" spans="1:73" ht="14.4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12" t="s">
        <v>17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8"/>
      <c r="AQ5" s="25"/>
      <c r="BE5" s="210" t="s">
        <v>18</v>
      </c>
      <c r="BS5" s="20" t="s">
        <v>9</v>
      </c>
    </row>
    <row r="6" spans="1:73" ht="36.9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14" t="s">
        <v>20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8"/>
      <c r="AQ6" s="25"/>
      <c r="BE6" s="211"/>
      <c r="BS6" s="20" t="s">
        <v>9</v>
      </c>
    </row>
    <row r="7" spans="1:73" ht="14.4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5"/>
      <c r="BE7" s="211"/>
      <c r="BS7" s="20" t="s">
        <v>9</v>
      </c>
    </row>
    <row r="8" spans="1:73" ht="14.4" customHeight="1">
      <c r="B8" s="24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27</v>
      </c>
      <c r="AO8" s="28"/>
      <c r="AP8" s="28"/>
      <c r="AQ8" s="25"/>
      <c r="BE8" s="211"/>
      <c r="BS8" s="20" t="s">
        <v>9</v>
      </c>
    </row>
    <row r="9" spans="1:73" ht="14.4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11"/>
      <c r="BS9" s="20" t="s">
        <v>9</v>
      </c>
    </row>
    <row r="10" spans="1:73" ht="14.4" customHeight="1">
      <c r="B10" s="24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22</v>
      </c>
      <c r="AO10" s="28"/>
      <c r="AP10" s="28"/>
      <c r="AQ10" s="25"/>
      <c r="BE10" s="211"/>
      <c r="BS10" s="20" t="s">
        <v>9</v>
      </c>
    </row>
    <row r="11" spans="1:73" ht="18.45" customHeight="1">
      <c r="B11" s="24"/>
      <c r="C11" s="28"/>
      <c r="D11" s="28"/>
      <c r="E11" s="30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31</v>
      </c>
      <c r="AL11" s="28"/>
      <c r="AM11" s="28"/>
      <c r="AN11" s="30" t="s">
        <v>22</v>
      </c>
      <c r="AO11" s="28"/>
      <c r="AP11" s="28"/>
      <c r="AQ11" s="25"/>
      <c r="BE11" s="211"/>
      <c r="BS11" s="20" t="s">
        <v>9</v>
      </c>
    </row>
    <row r="12" spans="1:73" ht="6.9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11"/>
      <c r="BS12" s="20" t="s">
        <v>9</v>
      </c>
    </row>
    <row r="13" spans="1:73" ht="14.4" customHeight="1">
      <c r="B13" s="24"/>
      <c r="C13" s="28"/>
      <c r="D13" s="32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4" t="s">
        <v>33</v>
      </c>
      <c r="AO13" s="28"/>
      <c r="AP13" s="28"/>
      <c r="AQ13" s="25"/>
      <c r="BE13" s="211"/>
      <c r="BS13" s="20" t="s">
        <v>9</v>
      </c>
    </row>
    <row r="14" spans="1:73" ht="13.2">
      <c r="B14" s="24"/>
      <c r="C14" s="28"/>
      <c r="D14" s="28"/>
      <c r="E14" s="215" t="s">
        <v>33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32" t="s">
        <v>31</v>
      </c>
      <c r="AL14" s="28"/>
      <c r="AM14" s="28"/>
      <c r="AN14" s="34" t="s">
        <v>33</v>
      </c>
      <c r="AO14" s="28"/>
      <c r="AP14" s="28"/>
      <c r="AQ14" s="25"/>
      <c r="BE14" s="211"/>
      <c r="BS14" s="20" t="s">
        <v>9</v>
      </c>
    </row>
    <row r="15" spans="1:73" ht="6.9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11"/>
      <c r="BS15" s="20" t="s">
        <v>6</v>
      </c>
    </row>
    <row r="16" spans="1:73" ht="14.4" customHeight="1">
      <c r="B16" s="24"/>
      <c r="C16" s="28"/>
      <c r="D16" s="32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22</v>
      </c>
      <c r="AO16" s="28"/>
      <c r="AP16" s="28"/>
      <c r="AQ16" s="25"/>
      <c r="BE16" s="211"/>
      <c r="BS16" s="20" t="s">
        <v>6</v>
      </c>
    </row>
    <row r="17" spans="2:71" ht="18.45" customHeight="1">
      <c r="B17" s="24"/>
      <c r="C17" s="28"/>
      <c r="D17" s="28"/>
      <c r="E17" s="30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31</v>
      </c>
      <c r="AL17" s="28"/>
      <c r="AM17" s="28"/>
      <c r="AN17" s="30" t="s">
        <v>22</v>
      </c>
      <c r="AO17" s="28"/>
      <c r="AP17" s="28"/>
      <c r="AQ17" s="25"/>
      <c r="BE17" s="211"/>
      <c r="BS17" s="20" t="s">
        <v>36</v>
      </c>
    </row>
    <row r="18" spans="2:71" ht="6.9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11"/>
      <c r="BS18" s="20" t="s">
        <v>9</v>
      </c>
    </row>
    <row r="19" spans="2:71" ht="14.4" customHeight="1">
      <c r="B19" s="24"/>
      <c r="C19" s="28"/>
      <c r="D19" s="32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22</v>
      </c>
      <c r="AO19" s="28"/>
      <c r="AP19" s="28"/>
      <c r="AQ19" s="25"/>
      <c r="BE19" s="211"/>
      <c r="BS19" s="20" t="s">
        <v>9</v>
      </c>
    </row>
    <row r="20" spans="2:71" ht="18.45" customHeight="1">
      <c r="B20" s="24"/>
      <c r="C20" s="28"/>
      <c r="D20" s="28"/>
      <c r="E20" s="30" t="s">
        <v>30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31</v>
      </c>
      <c r="AL20" s="28"/>
      <c r="AM20" s="28"/>
      <c r="AN20" s="30" t="s">
        <v>22</v>
      </c>
      <c r="AO20" s="28"/>
      <c r="AP20" s="28"/>
      <c r="AQ20" s="25"/>
      <c r="BE20" s="211"/>
    </row>
    <row r="21" spans="2:71" ht="6.9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11"/>
    </row>
    <row r="22" spans="2:71" ht="13.2">
      <c r="B22" s="24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11"/>
    </row>
    <row r="23" spans="2:71" ht="22.5" customHeight="1">
      <c r="B23" s="24"/>
      <c r="C23" s="28"/>
      <c r="D23" s="28"/>
      <c r="E23" s="217" t="s">
        <v>22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28"/>
      <c r="AP23" s="28"/>
      <c r="AQ23" s="25"/>
      <c r="BE23" s="211"/>
    </row>
    <row r="24" spans="2:71" ht="6.9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11"/>
    </row>
    <row r="25" spans="2:71" ht="6.9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11"/>
    </row>
    <row r="26" spans="2:71" ht="14.4" customHeight="1">
      <c r="B26" s="24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8">
        <f>ROUND(AG87,2)</f>
        <v>0</v>
      </c>
      <c r="AL26" s="213"/>
      <c r="AM26" s="213"/>
      <c r="AN26" s="213"/>
      <c r="AO26" s="213"/>
      <c r="AP26" s="28"/>
      <c r="AQ26" s="25"/>
      <c r="BE26" s="211"/>
    </row>
    <row r="27" spans="2:71" ht="14.4" customHeight="1">
      <c r="B27" s="24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8">
        <f>ROUND(AG90,2)</f>
        <v>0</v>
      </c>
      <c r="AL27" s="218"/>
      <c r="AM27" s="218"/>
      <c r="AN27" s="218"/>
      <c r="AO27" s="218"/>
      <c r="AP27" s="28"/>
      <c r="AQ27" s="25"/>
      <c r="BE27" s="211"/>
    </row>
    <row r="28" spans="2:71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11"/>
    </row>
    <row r="29" spans="2:71" s="1" customFormat="1" ht="25.95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9">
        <f>ROUND(AK26+AK27,2)</f>
        <v>0</v>
      </c>
      <c r="AL29" s="220"/>
      <c r="AM29" s="220"/>
      <c r="AN29" s="220"/>
      <c r="AO29" s="220"/>
      <c r="AP29" s="38"/>
      <c r="AQ29" s="39"/>
      <c r="BE29" s="211"/>
    </row>
    <row r="30" spans="2:71" s="1" customFormat="1" ht="6.9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11"/>
    </row>
    <row r="31" spans="2:71" s="2" customFormat="1" ht="14.4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21">
        <v>0.21</v>
      </c>
      <c r="M31" s="222"/>
      <c r="N31" s="222"/>
      <c r="O31" s="222"/>
      <c r="P31" s="43"/>
      <c r="Q31" s="43"/>
      <c r="R31" s="43"/>
      <c r="S31" s="43"/>
      <c r="T31" s="46" t="s">
        <v>44</v>
      </c>
      <c r="U31" s="43"/>
      <c r="V31" s="43"/>
      <c r="W31" s="223">
        <f>ROUND(AZ87+SUM(CD91:CD95),2)</f>
        <v>0</v>
      </c>
      <c r="X31" s="222"/>
      <c r="Y31" s="222"/>
      <c r="Z31" s="222"/>
      <c r="AA31" s="222"/>
      <c r="AB31" s="222"/>
      <c r="AC31" s="222"/>
      <c r="AD31" s="222"/>
      <c r="AE31" s="222"/>
      <c r="AF31" s="43"/>
      <c r="AG31" s="43"/>
      <c r="AH31" s="43"/>
      <c r="AI31" s="43"/>
      <c r="AJ31" s="43"/>
      <c r="AK31" s="223">
        <f>ROUND(AV87+SUM(BY91:BY95),2)</f>
        <v>0</v>
      </c>
      <c r="AL31" s="222"/>
      <c r="AM31" s="222"/>
      <c r="AN31" s="222"/>
      <c r="AO31" s="222"/>
      <c r="AP31" s="43"/>
      <c r="AQ31" s="47"/>
      <c r="BE31" s="211"/>
    </row>
    <row r="32" spans="2:71" s="2" customFormat="1" ht="14.4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21">
        <v>0.15</v>
      </c>
      <c r="M32" s="222"/>
      <c r="N32" s="222"/>
      <c r="O32" s="222"/>
      <c r="P32" s="43"/>
      <c r="Q32" s="43"/>
      <c r="R32" s="43"/>
      <c r="S32" s="43"/>
      <c r="T32" s="46" t="s">
        <v>44</v>
      </c>
      <c r="U32" s="43"/>
      <c r="V32" s="43"/>
      <c r="W32" s="223">
        <f>ROUND(BA87+SUM(CE91:CE95),2)</f>
        <v>0</v>
      </c>
      <c r="X32" s="222"/>
      <c r="Y32" s="222"/>
      <c r="Z32" s="222"/>
      <c r="AA32" s="222"/>
      <c r="AB32" s="222"/>
      <c r="AC32" s="222"/>
      <c r="AD32" s="222"/>
      <c r="AE32" s="222"/>
      <c r="AF32" s="43"/>
      <c r="AG32" s="43"/>
      <c r="AH32" s="43"/>
      <c r="AI32" s="43"/>
      <c r="AJ32" s="43"/>
      <c r="AK32" s="223">
        <f>ROUND(AW87+SUM(BZ91:BZ95),2)</f>
        <v>0</v>
      </c>
      <c r="AL32" s="222"/>
      <c r="AM32" s="222"/>
      <c r="AN32" s="222"/>
      <c r="AO32" s="222"/>
      <c r="AP32" s="43"/>
      <c r="AQ32" s="47"/>
      <c r="BE32" s="211"/>
    </row>
    <row r="33" spans="2:57" s="2" customFormat="1" ht="14.4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21">
        <v>0.21</v>
      </c>
      <c r="M33" s="222"/>
      <c r="N33" s="222"/>
      <c r="O33" s="222"/>
      <c r="P33" s="43"/>
      <c r="Q33" s="43"/>
      <c r="R33" s="43"/>
      <c r="S33" s="43"/>
      <c r="T33" s="46" t="s">
        <v>44</v>
      </c>
      <c r="U33" s="43"/>
      <c r="V33" s="43"/>
      <c r="W33" s="223">
        <f>ROUND(BB87+SUM(CF91:CF95),2)</f>
        <v>0</v>
      </c>
      <c r="X33" s="222"/>
      <c r="Y33" s="222"/>
      <c r="Z33" s="222"/>
      <c r="AA33" s="222"/>
      <c r="AB33" s="222"/>
      <c r="AC33" s="222"/>
      <c r="AD33" s="222"/>
      <c r="AE33" s="222"/>
      <c r="AF33" s="43"/>
      <c r="AG33" s="43"/>
      <c r="AH33" s="43"/>
      <c r="AI33" s="43"/>
      <c r="AJ33" s="43"/>
      <c r="AK33" s="223">
        <v>0</v>
      </c>
      <c r="AL33" s="222"/>
      <c r="AM33" s="222"/>
      <c r="AN33" s="222"/>
      <c r="AO33" s="222"/>
      <c r="AP33" s="43"/>
      <c r="AQ33" s="47"/>
      <c r="BE33" s="211"/>
    </row>
    <row r="34" spans="2:57" s="2" customFormat="1" ht="14.4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21">
        <v>0.15</v>
      </c>
      <c r="M34" s="222"/>
      <c r="N34" s="222"/>
      <c r="O34" s="222"/>
      <c r="P34" s="43"/>
      <c r="Q34" s="43"/>
      <c r="R34" s="43"/>
      <c r="S34" s="43"/>
      <c r="T34" s="46" t="s">
        <v>44</v>
      </c>
      <c r="U34" s="43"/>
      <c r="V34" s="43"/>
      <c r="W34" s="223">
        <f>ROUND(BC87+SUM(CG91:CG95),2)</f>
        <v>0</v>
      </c>
      <c r="X34" s="222"/>
      <c r="Y34" s="222"/>
      <c r="Z34" s="222"/>
      <c r="AA34" s="222"/>
      <c r="AB34" s="222"/>
      <c r="AC34" s="222"/>
      <c r="AD34" s="222"/>
      <c r="AE34" s="222"/>
      <c r="AF34" s="43"/>
      <c r="AG34" s="43"/>
      <c r="AH34" s="43"/>
      <c r="AI34" s="43"/>
      <c r="AJ34" s="43"/>
      <c r="AK34" s="223">
        <v>0</v>
      </c>
      <c r="AL34" s="222"/>
      <c r="AM34" s="222"/>
      <c r="AN34" s="222"/>
      <c r="AO34" s="222"/>
      <c r="AP34" s="43"/>
      <c r="AQ34" s="47"/>
      <c r="BE34" s="211"/>
    </row>
    <row r="35" spans="2:57" s="2" customFormat="1" ht="14.4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21">
        <v>0</v>
      </c>
      <c r="M35" s="222"/>
      <c r="N35" s="222"/>
      <c r="O35" s="222"/>
      <c r="P35" s="43"/>
      <c r="Q35" s="43"/>
      <c r="R35" s="43"/>
      <c r="S35" s="43"/>
      <c r="T35" s="46" t="s">
        <v>44</v>
      </c>
      <c r="U35" s="43"/>
      <c r="V35" s="43"/>
      <c r="W35" s="223">
        <f>ROUND(BD87+SUM(CH91:CH95),2)</f>
        <v>0</v>
      </c>
      <c r="X35" s="222"/>
      <c r="Y35" s="222"/>
      <c r="Z35" s="222"/>
      <c r="AA35" s="222"/>
      <c r="AB35" s="222"/>
      <c r="AC35" s="222"/>
      <c r="AD35" s="222"/>
      <c r="AE35" s="222"/>
      <c r="AF35" s="43"/>
      <c r="AG35" s="43"/>
      <c r="AH35" s="43"/>
      <c r="AI35" s="43"/>
      <c r="AJ35" s="43"/>
      <c r="AK35" s="223">
        <v>0</v>
      </c>
      <c r="AL35" s="222"/>
      <c r="AM35" s="222"/>
      <c r="AN35" s="222"/>
      <c r="AO35" s="222"/>
      <c r="AP35" s="43"/>
      <c r="AQ35" s="47"/>
    </row>
    <row r="36" spans="2:57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5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24" t="s">
        <v>51</v>
      </c>
      <c r="Y37" s="225"/>
      <c r="Z37" s="225"/>
      <c r="AA37" s="225"/>
      <c r="AB37" s="225"/>
      <c r="AC37" s="50"/>
      <c r="AD37" s="50"/>
      <c r="AE37" s="50"/>
      <c r="AF37" s="50"/>
      <c r="AG37" s="50"/>
      <c r="AH37" s="50"/>
      <c r="AI37" s="50"/>
      <c r="AJ37" s="50"/>
      <c r="AK37" s="226">
        <f>SUM(AK29:AK35)</f>
        <v>0</v>
      </c>
      <c r="AL37" s="225"/>
      <c r="AM37" s="225"/>
      <c r="AN37" s="225"/>
      <c r="AO37" s="227"/>
      <c r="AP37" s="48"/>
      <c r="AQ37" s="39"/>
    </row>
    <row r="38" spans="2:57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2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2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2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2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2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2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2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2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2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 ht="12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2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2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2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2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2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2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2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2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" customHeight="1">
      <c r="B76" s="37"/>
      <c r="C76" s="208" t="s">
        <v>58</v>
      </c>
      <c r="D76" s="209"/>
      <c r="E76" s="209"/>
      <c r="F76" s="209"/>
      <c r="G76" s="209"/>
      <c r="H76" s="209"/>
      <c r="I76" s="209"/>
      <c r="J76" s="209"/>
      <c r="K76" s="209"/>
      <c r="L76" s="209"/>
      <c r="M76" s="209"/>
      <c r="N76" s="209"/>
      <c r="O76" s="209"/>
      <c r="P76" s="209"/>
      <c r="Q76" s="209"/>
      <c r="R76" s="209"/>
      <c r="S76" s="209"/>
      <c r="T76" s="209"/>
      <c r="U76" s="209"/>
      <c r="V76" s="209"/>
      <c r="W76" s="209"/>
      <c r="X76" s="209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09"/>
      <c r="AK76" s="209"/>
      <c r="AL76" s="209"/>
      <c r="AM76" s="209"/>
      <c r="AN76" s="209"/>
      <c r="AO76" s="209"/>
      <c r="AP76" s="209"/>
      <c r="AQ76" s="39"/>
    </row>
    <row r="77" spans="2:43" s="3" customFormat="1" ht="14.4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86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8" t="str">
        <f>K6</f>
        <v>Stavební úpravy-Správní budova Ústředního hřbitova Slezská Ostrava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72"/>
      <c r="AQ78" s="73"/>
    </row>
    <row r="79" spans="2:43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3.2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Ostrava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>27. 3. 2019</v>
      </c>
      <c r="AN80" s="38"/>
      <c r="AO80" s="38"/>
      <c r="AP80" s="38"/>
      <c r="AQ80" s="39"/>
    </row>
    <row r="81" spans="1:89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3.2">
      <c r="B82" s="37"/>
      <c r="C82" s="32" t="s">
        <v>28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34</v>
      </c>
      <c r="AJ82" s="38"/>
      <c r="AK82" s="38"/>
      <c r="AL82" s="38"/>
      <c r="AM82" s="230" t="str">
        <f>IF(E17="","",E17)</f>
        <v>ing.arch.Radim Václavík</v>
      </c>
      <c r="AN82" s="230"/>
      <c r="AO82" s="230"/>
      <c r="AP82" s="230"/>
      <c r="AQ82" s="39"/>
      <c r="AS82" s="231" t="s">
        <v>59</v>
      </c>
      <c r="AT82" s="232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 ht="13.2">
      <c r="B83" s="37"/>
      <c r="C83" s="32" t="s">
        <v>32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37</v>
      </c>
      <c r="AJ83" s="38"/>
      <c r="AK83" s="38"/>
      <c r="AL83" s="38"/>
      <c r="AM83" s="230" t="str">
        <f>IF(E20="","",E20)</f>
        <v xml:space="preserve"> </v>
      </c>
      <c r="AN83" s="230"/>
      <c r="AO83" s="230"/>
      <c r="AP83" s="230"/>
      <c r="AQ83" s="39"/>
      <c r="AS83" s="233"/>
      <c r="AT83" s="234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5"/>
      <c r="AT84" s="236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7" t="s">
        <v>60</v>
      </c>
      <c r="D85" s="238"/>
      <c r="E85" s="238"/>
      <c r="F85" s="238"/>
      <c r="G85" s="238"/>
      <c r="H85" s="81"/>
      <c r="I85" s="239" t="s">
        <v>61</v>
      </c>
      <c r="J85" s="238"/>
      <c r="K85" s="238"/>
      <c r="L85" s="238"/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9" t="s">
        <v>62</v>
      </c>
      <c r="AH85" s="238"/>
      <c r="AI85" s="238"/>
      <c r="AJ85" s="238"/>
      <c r="AK85" s="238"/>
      <c r="AL85" s="238"/>
      <c r="AM85" s="238"/>
      <c r="AN85" s="239" t="s">
        <v>63</v>
      </c>
      <c r="AO85" s="238"/>
      <c r="AP85" s="240"/>
      <c r="AQ85" s="39"/>
      <c r="AS85" s="82" t="s">
        <v>64</v>
      </c>
      <c r="AT85" s="83" t="s">
        <v>65</v>
      </c>
      <c r="AU85" s="83" t="s">
        <v>66</v>
      </c>
      <c r="AV85" s="83" t="s">
        <v>67</v>
      </c>
      <c r="AW85" s="83" t="s">
        <v>68</v>
      </c>
      <c r="AX85" s="83" t="s">
        <v>69</v>
      </c>
      <c r="AY85" s="83" t="s">
        <v>70</v>
      </c>
      <c r="AZ85" s="83" t="s">
        <v>71</v>
      </c>
      <c r="BA85" s="83" t="s">
        <v>72</v>
      </c>
      <c r="BB85" s="83" t="s">
        <v>73</v>
      </c>
      <c r="BC85" s="83" t="s">
        <v>74</v>
      </c>
      <c r="BD85" s="84" t="s">
        <v>75</v>
      </c>
    </row>
    <row r="86" spans="1:89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" customHeight="1">
      <c r="B87" s="70"/>
      <c r="C87" s="86" t="s">
        <v>76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8">
        <f>ROUND(AG88,2)</f>
        <v>0</v>
      </c>
      <c r="AH87" s="248"/>
      <c r="AI87" s="248"/>
      <c r="AJ87" s="248"/>
      <c r="AK87" s="248"/>
      <c r="AL87" s="248"/>
      <c r="AM87" s="248"/>
      <c r="AN87" s="249">
        <f>SUM(AG87,AT87)</f>
        <v>0</v>
      </c>
      <c r="AO87" s="249"/>
      <c r="AP87" s="249"/>
      <c r="AQ87" s="73"/>
      <c r="AS87" s="88">
        <f>ROUND(AS88,2)</f>
        <v>0</v>
      </c>
      <c r="AT87" s="89">
        <f>ROUND(SUM(AV87:AW87),2)</f>
        <v>0</v>
      </c>
      <c r="AU87" s="90">
        <f>ROUND(AU88,5)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ROUND(AZ88,2)</f>
        <v>0</v>
      </c>
      <c r="BA87" s="89">
        <f>ROUND(BA88,2)</f>
        <v>0</v>
      </c>
      <c r="BB87" s="89">
        <f>ROUND(BB88,2)</f>
        <v>0</v>
      </c>
      <c r="BC87" s="89">
        <f>ROUND(BC88,2)</f>
        <v>0</v>
      </c>
      <c r="BD87" s="91">
        <f>ROUND(BD88,2)</f>
        <v>0</v>
      </c>
      <c r="BS87" s="92" t="s">
        <v>77</v>
      </c>
      <c r="BT87" s="92" t="s">
        <v>78</v>
      </c>
      <c r="BU87" s="93" t="s">
        <v>79</v>
      </c>
      <c r="BV87" s="92" t="s">
        <v>80</v>
      </c>
      <c r="BW87" s="92" t="s">
        <v>81</v>
      </c>
      <c r="BX87" s="92" t="s">
        <v>82</v>
      </c>
    </row>
    <row r="88" spans="1:89" s="5" customFormat="1" ht="22.5" customHeight="1">
      <c r="A88" s="94" t="s">
        <v>83</v>
      </c>
      <c r="B88" s="95"/>
      <c r="C88" s="96"/>
      <c r="D88" s="243" t="s">
        <v>84</v>
      </c>
      <c r="E88" s="243"/>
      <c r="F88" s="243"/>
      <c r="G88" s="243"/>
      <c r="H88" s="243"/>
      <c r="I88" s="97"/>
      <c r="J88" s="243" t="s">
        <v>85</v>
      </c>
      <c r="K88" s="243"/>
      <c r="L88" s="243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  <c r="X88" s="243"/>
      <c r="Y88" s="243"/>
      <c r="Z88" s="243"/>
      <c r="AA88" s="243"/>
      <c r="AB88" s="243"/>
      <c r="AC88" s="243"/>
      <c r="AD88" s="243"/>
      <c r="AE88" s="243"/>
      <c r="AF88" s="243"/>
      <c r="AG88" s="241">
        <f>'86b - Položkový rozpočet ...'!M30</f>
        <v>0</v>
      </c>
      <c r="AH88" s="242"/>
      <c r="AI88" s="242"/>
      <c r="AJ88" s="242"/>
      <c r="AK88" s="242"/>
      <c r="AL88" s="242"/>
      <c r="AM88" s="242"/>
      <c r="AN88" s="241">
        <f>SUM(AG88,AT88)</f>
        <v>0</v>
      </c>
      <c r="AO88" s="242"/>
      <c r="AP88" s="242"/>
      <c r="AQ88" s="98"/>
      <c r="AS88" s="99">
        <f>'86b - Položkový rozpočet ...'!M28</f>
        <v>0</v>
      </c>
      <c r="AT88" s="100">
        <f>ROUND(SUM(AV88:AW88),2)</f>
        <v>0</v>
      </c>
      <c r="AU88" s="101">
        <f>'86b - Položkový rozpočet ...'!W137</f>
        <v>0</v>
      </c>
      <c r="AV88" s="100">
        <f>'86b - Položkový rozpočet ...'!M32</f>
        <v>0</v>
      </c>
      <c r="AW88" s="100">
        <f>'86b - Položkový rozpočet ...'!M33</f>
        <v>0</v>
      </c>
      <c r="AX88" s="100">
        <f>'86b - Položkový rozpočet ...'!M34</f>
        <v>0</v>
      </c>
      <c r="AY88" s="100">
        <f>'86b - Položkový rozpočet ...'!M35</f>
        <v>0</v>
      </c>
      <c r="AZ88" s="100">
        <f>'86b - Položkový rozpočet ...'!H32</f>
        <v>0</v>
      </c>
      <c r="BA88" s="100">
        <f>'86b - Položkový rozpočet ...'!H33</f>
        <v>0</v>
      </c>
      <c r="BB88" s="100">
        <f>'86b - Položkový rozpočet ...'!H34</f>
        <v>0</v>
      </c>
      <c r="BC88" s="100">
        <f>'86b - Položkový rozpočet ...'!H35</f>
        <v>0</v>
      </c>
      <c r="BD88" s="102">
        <f>'86b - Položkový rozpočet ...'!H36</f>
        <v>0</v>
      </c>
      <c r="BT88" s="103" t="s">
        <v>86</v>
      </c>
      <c r="BV88" s="103" t="s">
        <v>80</v>
      </c>
      <c r="BW88" s="103" t="s">
        <v>87</v>
      </c>
      <c r="BX88" s="103" t="s">
        <v>81</v>
      </c>
    </row>
    <row r="89" spans="1:89" ht="12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6" t="s">
        <v>88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9">
        <f>ROUND(SUM(AG91:AG94),2)</f>
        <v>0</v>
      </c>
      <c r="AH90" s="249"/>
      <c r="AI90" s="249"/>
      <c r="AJ90" s="249"/>
      <c r="AK90" s="249"/>
      <c r="AL90" s="249"/>
      <c r="AM90" s="249"/>
      <c r="AN90" s="249">
        <f>ROUND(SUM(AN91:AN94),2)</f>
        <v>0</v>
      </c>
      <c r="AO90" s="249"/>
      <c r="AP90" s="249"/>
      <c r="AQ90" s="39"/>
      <c r="AS90" s="82" t="s">
        <v>89</v>
      </c>
      <c r="AT90" s="83" t="s">
        <v>90</v>
      </c>
      <c r="AU90" s="83" t="s">
        <v>42</v>
      </c>
      <c r="AV90" s="84" t="s">
        <v>65</v>
      </c>
    </row>
    <row r="91" spans="1:89" s="1" customFormat="1" ht="19.95" customHeight="1">
      <c r="B91" s="37"/>
      <c r="C91" s="38"/>
      <c r="D91" s="104" t="s">
        <v>91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44">
        <f>ROUND(AG87*AS91,2)</f>
        <v>0</v>
      </c>
      <c r="AH91" s="245"/>
      <c r="AI91" s="245"/>
      <c r="AJ91" s="245"/>
      <c r="AK91" s="245"/>
      <c r="AL91" s="245"/>
      <c r="AM91" s="245"/>
      <c r="AN91" s="245">
        <f>ROUND(AG91+AV91,2)</f>
        <v>0</v>
      </c>
      <c r="AO91" s="245"/>
      <c r="AP91" s="245"/>
      <c r="AQ91" s="39"/>
      <c r="AS91" s="105">
        <v>0</v>
      </c>
      <c r="AT91" s="106" t="s">
        <v>92</v>
      </c>
      <c r="AU91" s="106" t="s">
        <v>43</v>
      </c>
      <c r="AV91" s="107">
        <f>ROUND(IF(AU91="základní",AG91*L31,IF(AU91="snížená",AG91*L32,0)),2)</f>
        <v>0</v>
      </c>
      <c r="BV91" s="20" t="s">
        <v>93</v>
      </c>
      <c r="BY91" s="108">
        <f>IF(AU91="základní",AV91,0)</f>
        <v>0</v>
      </c>
      <c r="BZ91" s="108">
        <f>IF(AU91="snížená",AV91,0)</f>
        <v>0</v>
      </c>
      <c r="CA91" s="108">
        <v>0</v>
      </c>
      <c r="CB91" s="108">
        <v>0</v>
      </c>
      <c r="CC91" s="108">
        <v>0</v>
      </c>
      <c r="CD91" s="108">
        <f>IF(AU91="základní",AG91,0)</f>
        <v>0</v>
      </c>
      <c r="CE91" s="108">
        <f>IF(AU91="snížená",AG91,0)</f>
        <v>0</v>
      </c>
      <c r="CF91" s="108">
        <f>IF(AU91="zákl. přenesená",AG91,0)</f>
        <v>0</v>
      </c>
      <c r="CG91" s="108">
        <f>IF(AU91="sníž. přenesená",AG91,0)</f>
        <v>0</v>
      </c>
      <c r="CH91" s="108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pans="1:89" s="1" customFormat="1" ht="19.95" customHeight="1">
      <c r="B92" s="37"/>
      <c r="C92" s="38"/>
      <c r="D92" s="246" t="s">
        <v>94</v>
      </c>
      <c r="E92" s="247"/>
      <c r="F92" s="247"/>
      <c r="G92" s="247"/>
      <c r="H92" s="247"/>
      <c r="I92" s="247"/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38"/>
      <c r="AD92" s="38"/>
      <c r="AE92" s="38"/>
      <c r="AF92" s="38"/>
      <c r="AG92" s="244">
        <f>AG87*AS92</f>
        <v>0</v>
      </c>
      <c r="AH92" s="245"/>
      <c r="AI92" s="245"/>
      <c r="AJ92" s="245"/>
      <c r="AK92" s="245"/>
      <c r="AL92" s="245"/>
      <c r="AM92" s="245"/>
      <c r="AN92" s="245">
        <f>AG92+AV92</f>
        <v>0</v>
      </c>
      <c r="AO92" s="245"/>
      <c r="AP92" s="245"/>
      <c r="AQ92" s="39"/>
      <c r="AS92" s="109">
        <v>0</v>
      </c>
      <c r="AT92" s="110" t="s">
        <v>92</v>
      </c>
      <c r="AU92" s="110" t="s">
        <v>43</v>
      </c>
      <c r="AV92" s="111">
        <f>ROUND(IF(AU92="nulová",0,IF(OR(AU92="základní",AU92="zákl. přenesená"),AG92*L31,AG92*L32)),2)</f>
        <v>0</v>
      </c>
      <c r="BV92" s="20" t="s">
        <v>95</v>
      </c>
      <c r="BY92" s="108">
        <f>IF(AU92="základní",AV92,0)</f>
        <v>0</v>
      </c>
      <c r="BZ92" s="108">
        <f>IF(AU92="snížená",AV92,0)</f>
        <v>0</v>
      </c>
      <c r="CA92" s="108">
        <f>IF(AU92="zákl. přenesená",AV92,0)</f>
        <v>0</v>
      </c>
      <c r="CB92" s="108">
        <f>IF(AU92="sníž. přenesená",AV92,0)</f>
        <v>0</v>
      </c>
      <c r="CC92" s="108">
        <f>IF(AU92="nulová",AV92,0)</f>
        <v>0</v>
      </c>
      <c r="CD92" s="108">
        <f>IF(AU92="základní",AG92,0)</f>
        <v>0</v>
      </c>
      <c r="CE92" s="108">
        <f>IF(AU92="snížená",AG92,0)</f>
        <v>0</v>
      </c>
      <c r="CF92" s="108">
        <f>IF(AU92="zákl. přenesená",AG92,0)</f>
        <v>0</v>
      </c>
      <c r="CG92" s="108">
        <f>IF(AU92="sníž. přenesená",AG92,0)</f>
        <v>0</v>
      </c>
      <c r="CH92" s="108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pans="1:89" s="1" customFormat="1" ht="19.95" customHeight="1">
      <c r="B93" s="37"/>
      <c r="C93" s="38"/>
      <c r="D93" s="246" t="s">
        <v>94</v>
      </c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7"/>
      <c r="X93" s="247"/>
      <c r="Y93" s="247"/>
      <c r="Z93" s="247"/>
      <c r="AA93" s="247"/>
      <c r="AB93" s="247"/>
      <c r="AC93" s="38"/>
      <c r="AD93" s="38"/>
      <c r="AE93" s="38"/>
      <c r="AF93" s="38"/>
      <c r="AG93" s="244">
        <f>AG87*AS93</f>
        <v>0</v>
      </c>
      <c r="AH93" s="245"/>
      <c r="AI93" s="245"/>
      <c r="AJ93" s="245"/>
      <c r="AK93" s="245"/>
      <c r="AL93" s="245"/>
      <c r="AM93" s="245"/>
      <c r="AN93" s="245">
        <f>AG93+AV93</f>
        <v>0</v>
      </c>
      <c r="AO93" s="245"/>
      <c r="AP93" s="245"/>
      <c r="AQ93" s="39"/>
      <c r="AS93" s="109">
        <v>0</v>
      </c>
      <c r="AT93" s="110" t="s">
        <v>92</v>
      </c>
      <c r="AU93" s="110" t="s">
        <v>43</v>
      </c>
      <c r="AV93" s="111">
        <f>ROUND(IF(AU93="nulová",0,IF(OR(AU93="základní",AU93="zákl. přenesená"),AG93*L31,AG93*L32)),2)</f>
        <v>0</v>
      </c>
      <c r="BV93" s="20" t="s">
        <v>95</v>
      </c>
      <c r="BY93" s="108">
        <f>IF(AU93="základní",AV93,0)</f>
        <v>0</v>
      </c>
      <c r="BZ93" s="108">
        <f>IF(AU93="snížená",AV93,0)</f>
        <v>0</v>
      </c>
      <c r="CA93" s="108">
        <f>IF(AU93="zákl. přenesená",AV93,0)</f>
        <v>0</v>
      </c>
      <c r="CB93" s="108">
        <f>IF(AU93="sníž. přenesená",AV93,0)</f>
        <v>0</v>
      </c>
      <c r="CC93" s="108">
        <f>IF(AU93="nulová",AV93,0)</f>
        <v>0</v>
      </c>
      <c r="CD93" s="108">
        <f>IF(AU93="základní",AG93,0)</f>
        <v>0</v>
      </c>
      <c r="CE93" s="108">
        <f>IF(AU93="snížená",AG93,0)</f>
        <v>0</v>
      </c>
      <c r="CF93" s="108">
        <f>IF(AU93="zákl. přenesená",AG93,0)</f>
        <v>0</v>
      </c>
      <c r="CG93" s="108">
        <f>IF(AU93="sníž. přenesená",AG93,0)</f>
        <v>0</v>
      </c>
      <c r="CH93" s="108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95" customHeight="1">
      <c r="B94" s="37"/>
      <c r="C94" s="38"/>
      <c r="D94" s="246" t="s">
        <v>94</v>
      </c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247"/>
      <c r="P94" s="247"/>
      <c r="Q94" s="247"/>
      <c r="R94" s="247"/>
      <c r="S94" s="247"/>
      <c r="T94" s="247"/>
      <c r="U94" s="247"/>
      <c r="V94" s="247"/>
      <c r="W94" s="247"/>
      <c r="X94" s="247"/>
      <c r="Y94" s="247"/>
      <c r="Z94" s="247"/>
      <c r="AA94" s="247"/>
      <c r="AB94" s="247"/>
      <c r="AC94" s="38"/>
      <c r="AD94" s="38"/>
      <c r="AE94" s="38"/>
      <c r="AF94" s="38"/>
      <c r="AG94" s="244">
        <f>AG87*AS94</f>
        <v>0</v>
      </c>
      <c r="AH94" s="245"/>
      <c r="AI94" s="245"/>
      <c r="AJ94" s="245"/>
      <c r="AK94" s="245"/>
      <c r="AL94" s="245"/>
      <c r="AM94" s="245"/>
      <c r="AN94" s="245">
        <f>AG94+AV94</f>
        <v>0</v>
      </c>
      <c r="AO94" s="245"/>
      <c r="AP94" s="245"/>
      <c r="AQ94" s="39"/>
      <c r="AS94" s="112">
        <v>0</v>
      </c>
      <c r="AT94" s="113" t="s">
        <v>92</v>
      </c>
      <c r="AU94" s="113" t="s">
        <v>43</v>
      </c>
      <c r="AV94" s="114">
        <f>ROUND(IF(AU94="nulová",0,IF(OR(AU94="základní",AU94="zákl. přenesená"),AG94*L31,AG94*L32)),2)</f>
        <v>0</v>
      </c>
      <c r="BV94" s="20" t="s">
        <v>95</v>
      </c>
      <c r="BY94" s="108">
        <f>IF(AU94="základní",AV94,0)</f>
        <v>0</v>
      </c>
      <c r="BZ94" s="108">
        <f>IF(AU94="snížená",AV94,0)</f>
        <v>0</v>
      </c>
      <c r="CA94" s="108">
        <f>IF(AU94="zákl. přenesená",AV94,0)</f>
        <v>0</v>
      </c>
      <c r="CB94" s="108">
        <f>IF(AU94="sníž. přenesená",AV94,0)</f>
        <v>0</v>
      </c>
      <c r="CC94" s="108">
        <f>IF(AU94="nulová",AV94,0)</f>
        <v>0</v>
      </c>
      <c r="CD94" s="108">
        <f>IF(AU94="základní",AG94,0)</f>
        <v>0</v>
      </c>
      <c r="CE94" s="108">
        <f>IF(AU94="snížená",AG94,0)</f>
        <v>0</v>
      </c>
      <c r="CF94" s="108">
        <f>IF(AU94="zákl. přenesená",AG94,0)</f>
        <v>0</v>
      </c>
      <c r="CG94" s="108">
        <f>IF(AU94="sníž. přenesená",AG94,0)</f>
        <v>0</v>
      </c>
      <c r="CH94" s="108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0.8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5" t="s">
        <v>96</v>
      </c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250">
        <f>ROUND(AG87+AG90,2)</f>
        <v>0</v>
      </c>
      <c r="AH96" s="250"/>
      <c r="AI96" s="250"/>
      <c r="AJ96" s="250"/>
      <c r="AK96" s="250"/>
      <c r="AL96" s="250"/>
      <c r="AM96" s="250"/>
      <c r="AN96" s="250">
        <f>AN87+AN90</f>
        <v>0</v>
      </c>
      <c r="AO96" s="250"/>
      <c r="AP96" s="250"/>
      <c r="AQ96" s="39"/>
    </row>
    <row r="97" spans="2:43" s="1" customFormat="1" ht="6.9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sheetProtection algorithmName="SHA-512" hashValue="Zf2qoJZD21XiLNhDXJy/vt6tWFNM1+fTwLCK3ZNdwnm3/E4NYY0o48fp8nm78FZDcHRVECIOWx8cf7mtzYAqUg==" saltValue="4dqpOylGXmeWV2IFvF8mRQ==" spinCount="100000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86b - Položkový rozpočet ...'!C2" display="/" xr:uid="{00000000-0004-0000-0000-000002000000}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33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97</v>
      </c>
      <c r="G1" s="16"/>
      <c r="H1" s="304" t="s">
        <v>98</v>
      </c>
      <c r="I1" s="304"/>
      <c r="J1" s="304"/>
      <c r="K1" s="304"/>
      <c r="L1" s="16" t="s">
        <v>99</v>
      </c>
      <c r="M1" s="14"/>
      <c r="N1" s="14"/>
      <c r="O1" s="15" t="s">
        <v>100</v>
      </c>
      <c r="P1" s="14"/>
      <c r="Q1" s="14"/>
      <c r="R1" s="14"/>
      <c r="S1" s="16" t="s">
        <v>101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206" t="s">
        <v>7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S2" s="251" t="s">
        <v>8</v>
      </c>
      <c r="T2" s="252"/>
      <c r="U2" s="252"/>
      <c r="V2" s="252"/>
      <c r="W2" s="252"/>
      <c r="X2" s="252"/>
      <c r="Y2" s="252"/>
      <c r="Z2" s="252"/>
      <c r="AA2" s="252"/>
      <c r="AB2" s="252"/>
      <c r="AC2" s="252"/>
      <c r="AT2" s="20" t="s">
        <v>87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102</v>
      </c>
    </row>
    <row r="4" spans="1:66" ht="36.9" customHeight="1">
      <c r="B4" s="24"/>
      <c r="C4" s="208" t="s">
        <v>103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5"/>
      <c r="T4" s="26" t="s">
        <v>13</v>
      </c>
      <c r="AT4" s="20" t="s">
        <v>6</v>
      </c>
    </row>
    <row r="5" spans="1:66" ht="6.9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53" t="str">
        <f>'Rekapitulace stavby'!K6</f>
        <v>Stavební úpravy-Správní budova Ústředního hřbitova Slezská Ostrava</v>
      </c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8"/>
      <c r="R6" s="25"/>
    </row>
    <row r="7" spans="1:66" s="1" customFormat="1" ht="32.85" customHeight="1">
      <c r="B7" s="37"/>
      <c r="C7" s="38"/>
      <c r="D7" s="31" t="s">
        <v>104</v>
      </c>
      <c r="E7" s="38"/>
      <c r="F7" s="214" t="s">
        <v>105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38"/>
      <c r="R7" s="39"/>
    </row>
    <row r="8" spans="1:66" s="1" customFormat="1" ht="14.4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56" t="str">
        <f>'Rekapitulace stavby'!AN8</f>
        <v>27. 3. 2019</v>
      </c>
      <c r="P9" s="257"/>
      <c r="Q9" s="38"/>
      <c r="R9" s="39"/>
    </row>
    <row r="10" spans="1:66" s="1" customFormat="1" ht="10.8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" customHeight="1">
      <c r="B11" s="37"/>
      <c r="C11" s="38"/>
      <c r="D11" s="32" t="s">
        <v>28</v>
      </c>
      <c r="E11" s="38"/>
      <c r="F11" s="38"/>
      <c r="G11" s="38"/>
      <c r="H11" s="38"/>
      <c r="I11" s="38"/>
      <c r="J11" s="38"/>
      <c r="K11" s="38"/>
      <c r="L11" s="38"/>
      <c r="M11" s="32" t="s">
        <v>29</v>
      </c>
      <c r="N11" s="38"/>
      <c r="O11" s="212" t="str">
        <f>IF('Rekapitulace stavby'!AN10="","",'Rekapitulace stavby'!AN10)</f>
        <v/>
      </c>
      <c r="P11" s="212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31</v>
      </c>
      <c r="N12" s="38"/>
      <c r="O12" s="212" t="str">
        <f>IF('Rekapitulace stavby'!AN11="","",'Rekapitulace stavby'!AN11)</f>
        <v/>
      </c>
      <c r="P12" s="212"/>
      <c r="Q12" s="38"/>
      <c r="R12" s="39"/>
    </row>
    <row r="13" spans="1:66" s="1" customFormat="1" ht="6.9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" customHeight="1">
      <c r="B14" s="37"/>
      <c r="C14" s="38"/>
      <c r="D14" s="32" t="s">
        <v>32</v>
      </c>
      <c r="E14" s="38"/>
      <c r="F14" s="38"/>
      <c r="G14" s="38"/>
      <c r="H14" s="38"/>
      <c r="I14" s="38"/>
      <c r="J14" s="38"/>
      <c r="K14" s="38"/>
      <c r="L14" s="38"/>
      <c r="M14" s="32" t="s">
        <v>29</v>
      </c>
      <c r="N14" s="38"/>
      <c r="O14" s="258" t="str">
        <f>IF('Rekapitulace stavby'!AN13="","",'Rekapitulace stavby'!AN13)</f>
        <v>Vyplň údaj</v>
      </c>
      <c r="P14" s="212"/>
      <c r="Q14" s="38"/>
      <c r="R14" s="39"/>
    </row>
    <row r="15" spans="1:66" s="1" customFormat="1" ht="18" customHeight="1">
      <c r="B15" s="37"/>
      <c r="C15" s="38"/>
      <c r="D15" s="38"/>
      <c r="E15" s="258" t="str">
        <f>IF('Rekapitulace stavby'!E14="","",'Rekapitulace stavby'!E14)</f>
        <v>Vyplň údaj</v>
      </c>
      <c r="F15" s="259"/>
      <c r="G15" s="259"/>
      <c r="H15" s="259"/>
      <c r="I15" s="259"/>
      <c r="J15" s="259"/>
      <c r="K15" s="259"/>
      <c r="L15" s="259"/>
      <c r="M15" s="32" t="s">
        <v>31</v>
      </c>
      <c r="N15" s="38"/>
      <c r="O15" s="258" t="str">
        <f>IF('Rekapitulace stavby'!AN14="","",'Rekapitulace stavby'!AN14)</f>
        <v>Vyplň údaj</v>
      </c>
      <c r="P15" s="212"/>
      <c r="Q15" s="38"/>
      <c r="R15" s="39"/>
    </row>
    <row r="16" spans="1:66" s="1" customFormat="1" ht="6.9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" customHeight="1">
      <c r="B17" s="37"/>
      <c r="C17" s="38"/>
      <c r="D17" s="32" t="s">
        <v>34</v>
      </c>
      <c r="E17" s="38"/>
      <c r="F17" s="38"/>
      <c r="G17" s="38"/>
      <c r="H17" s="38"/>
      <c r="I17" s="38"/>
      <c r="J17" s="38"/>
      <c r="K17" s="38"/>
      <c r="L17" s="38"/>
      <c r="M17" s="32" t="s">
        <v>29</v>
      </c>
      <c r="N17" s="38"/>
      <c r="O17" s="212" t="s">
        <v>22</v>
      </c>
      <c r="P17" s="212"/>
      <c r="Q17" s="38"/>
      <c r="R17" s="39"/>
    </row>
    <row r="18" spans="2:18" s="1" customFormat="1" ht="18" customHeight="1">
      <c r="B18" s="37"/>
      <c r="C18" s="38"/>
      <c r="D18" s="38"/>
      <c r="E18" s="30" t="s">
        <v>35</v>
      </c>
      <c r="F18" s="38"/>
      <c r="G18" s="38"/>
      <c r="H18" s="38"/>
      <c r="I18" s="38"/>
      <c r="J18" s="38"/>
      <c r="K18" s="38"/>
      <c r="L18" s="38"/>
      <c r="M18" s="32" t="s">
        <v>31</v>
      </c>
      <c r="N18" s="38"/>
      <c r="O18" s="212" t="s">
        <v>22</v>
      </c>
      <c r="P18" s="212"/>
      <c r="Q18" s="38"/>
      <c r="R18" s="39"/>
    </row>
    <row r="19" spans="2:18" s="1" customFormat="1" ht="6.9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" customHeight="1">
      <c r="B20" s="37"/>
      <c r="C20" s="38"/>
      <c r="D20" s="32" t="s">
        <v>37</v>
      </c>
      <c r="E20" s="38"/>
      <c r="F20" s="38"/>
      <c r="G20" s="38"/>
      <c r="H20" s="38"/>
      <c r="I20" s="38"/>
      <c r="J20" s="38"/>
      <c r="K20" s="38"/>
      <c r="L20" s="38"/>
      <c r="M20" s="32" t="s">
        <v>29</v>
      </c>
      <c r="N20" s="38"/>
      <c r="O20" s="212" t="str">
        <f>IF('Rekapitulace stavby'!AN19="","",'Rekapitulace stavby'!AN19)</f>
        <v/>
      </c>
      <c r="P20" s="212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31</v>
      </c>
      <c r="N21" s="38"/>
      <c r="O21" s="212" t="str">
        <f>IF('Rekapitulace stavby'!AN20="","",'Rekapitulace stavby'!AN20)</f>
        <v/>
      </c>
      <c r="P21" s="212"/>
      <c r="Q21" s="38"/>
      <c r="R21" s="39"/>
    </row>
    <row r="22" spans="2:18" s="1" customFormat="1" ht="6.9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17" t="s">
        <v>22</v>
      </c>
      <c r="F24" s="217"/>
      <c r="G24" s="217"/>
      <c r="H24" s="217"/>
      <c r="I24" s="217"/>
      <c r="J24" s="217"/>
      <c r="K24" s="217"/>
      <c r="L24" s="217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" customHeight="1">
      <c r="B27" s="37"/>
      <c r="C27" s="38"/>
      <c r="D27" s="118" t="s">
        <v>106</v>
      </c>
      <c r="E27" s="38"/>
      <c r="F27" s="38"/>
      <c r="G27" s="38"/>
      <c r="H27" s="38"/>
      <c r="I27" s="38"/>
      <c r="J27" s="38"/>
      <c r="K27" s="38"/>
      <c r="L27" s="38"/>
      <c r="M27" s="218">
        <f>N88</f>
        <v>0</v>
      </c>
      <c r="N27" s="218"/>
      <c r="O27" s="218"/>
      <c r="P27" s="218"/>
      <c r="Q27" s="38"/>
      <c r="R27" s="39"/>
    </row>
    <row r="28" spans="2:18" s="1" customFormat="1" ht="14.4" customHeight="1">
      <c r="B28" s="37"/>
      <c r="C28" s="38"/>
      <c r="D28" s="36" t="s">
        <v>91</v>
      </c>
      <c r="E28" s="38"/>
      <c r="F28" s="38"/>
      <c r="G28" s="38"/>
      <c r="H28" s="38"/>
      <c r="I28" s="38"/>
      <c r="J28" s="38"/>
      <c r="K28" s="38"/>
      <c r="L28" s="38"/>
      <c r="M28" s="218">
        <f>N112</f>
        <v>0</v>
      </c>
      <c r="N28" s="218"/>
      <c r="O28" s="218"/>
      <c r="P28" s="218"/>
      <c r="Q28" s="38"/>
      <c r="R28" s="39"/>
    </row>
    <row r="29" spans="2:18" s="1" customFormat="1" ht="6.9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41</v>
      </c>
      <c r="E30" s="38"/>
      <c r="F30" s="38"/>
      <c r="G30" s="38"/>
      <c r="H30" s="38"/>
      <c r="I30" s="38"/>
      <c r="J30" s="38"/>
      <c r="K30" s="38"/>
      <c r="L30" s="38"/>
      <c r="M30" s="260">
        <f>ROUND(M27+M28,2)</f>
        <v>0</v>
      </c>
      <c r="N30" s="255"/>
      <c r="O30" s="255"/>
      <c r="P30" s="255"/>
      <c r="Q30" s="38"/>
      <c r="R30" s="39"/>
    </row>
    <row r="31" spans="2:18" s="1" customFormat="1" ht="6.9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" customHeight="1">
      <c r="B32" s="37"/>
      <c r="C32" s="38"/>
      <c r="D32" s="44" t="s">
        <v>42</v>
      </c>
      <c r="E32" s="44" t="s">
        <v>43</v>
      </c>
      <c r="F32" s="45">
        <v>0.21</v>
      </c>
      <c r="G32" s="120" t="s">
        <v>44</v>
      </c>
      <c r="H32" s="261">
        <f>ROUND((((SUM(BE112:BE119)+SUM(BE137:BE324))+SUM(BE326:BE330))),2)</f>
        <v>0</v>
      </c>
      <c r="I32" s="255"/>
      <c r="J32" s="255"/>
      <c r="K32" s="38"/>
      <c r="L32" s="38"/>
      <c r="M32" s="261">
        <f>ROUND(((ROUND((SUM(BE112:BE119)+SUM(BE137:BE324)), 2)*F32)+SUM(BE326:BE330)*F32),2)</f>
        <v>0</v>
      </c>
      <c r="N32" s="255"/>
      <c r="O32" s="255"/>
      <c r="P32" s="255"/>
      <c r="Q32" s="38"/>
      <c r="R32" s="39"/>
    </row>
    <row r="33" spans="2:18" s="1" customFormat="1" ht="14.4" customHeight="1">
      <c r="B33" s="37"/>
      <c r="C33" s="38"/>
      <c r="D33" s="38"/>
      <c r="E33" s="44" t="s">
        <v>45</v>
      </c>
      <c r="F33" s="45">
        <v>0.15</v>
      </c>
      <c r="G33" s="120" t="s">
        <v>44</v>
      </c>
      <c r="H33" s="261">
        <f>ROUND((((SUM(BF112:BF119)+SUM(BF137:BF324))+SUM(BF326:BF330))),2)</f>
        <v>0</v>
      </c>
      <c r="I33" s="255"/>
      <c r="J33" s="255"/>
      <c r="K33" s="38"/>
      <c r="L33" s="38"/>
      <c r="M33" s="261">
        <f>ROUND(((ROUND((SUM(BF112:BF119)+SUM(BF137:BF324)), 2)*F33)+SUM(BF326:BF330)*F33),2)</f>
        <v>0</v>
      </c>
      <c r="N33" s="255"/>
      <c r="O33" s="255"/>
      <c r="P33" s="255"/>
      <c r="Q33" s="38"/>
      <c r="R33" s="39"/>
    </row>
    <row r="34" spans="2:18" s="1" customFormat="1" ht="14.4" hidden="1" customHeight="1">
      <c r="B34" s="37"/>
      <c r="C34" s="38"/>
      <c r="D34" s="38"/>
      <c r="E34" s="44" t="s">
        <v>46</v>
      </c>
      <c r="F34" s="45">
        <v>0.21</v>
      </c>
      <c r="G34" s="120" t="s">
        <v>44</v>
      </c>
      <c r="H34" s="261">
        <f>ROUND((((SUM(BG112:BG119)+SUM(BG137:BG324))+SUM(BG326:BG330))),2)</f>
        <v>0</v>
      </c>
      <c r="I34" s="255"/>
      <c r="J34" s="255"/>
      <c r="K34" s="38"/>
      <c r="L34" s="38"/>
      <c r="M34" s="261">
        <v>0</v>
      </c>
      <c r="N34" s="255"/>
      <c r="O34" s="255"/>
      <c r="P34" s="255"/>
      <c r="Q34" s="38"/>
      <c r="R34" s="39"/>
    </row>
    <row r="35" spans="2:18" s="1" customFormat="1" ht="14.4" hidden="1" customHeight="1">
      <c r="B35" s="37"/>
      <c r="C35" s="38"/>
      <c r="D35" s="38"/>
      <c r="E35" s="44" t="s">
        <v>47</v>
      </c>
      <c r="F35" s="45">
        <v>0.15</v>
      </c>
      <c r="G35" s="120" t="s">
        <v>44</v>
      </c>
      <c r="H35" s="261">
        <f>ROUND((((SUM(BH112:BH119)+SUM(BH137:BH324))+SUM(BH326:BH330))),2)</f>
        <v>0</v>
      </c>
      <c r="I35" s="255"/>
      <c r="J35" s="255"/>
      <c r="K35" s="38"/>
      <c r="L35" s="38"/>
      <c r="M35" s="261">
        <v>0</v>
      </c>
      <c r="N35" s="255"/>
      <c r="O35" s="255"/>
      <c r="P35" s="255"/>
      <c r="Q35" s="38"/>
      <c r="R35" s="39"/>
    </row>
    <row r="36" spans="2:18" s="1" customFormat="1" ht="14.4" hidden="1" customHeight="1">
      <c r="B36" s="37"/>
      <c r="C36" s="38"/>
      <c r="D36" s="38"/>
      <c r="E36" s="44" t="s">
        <v>48</v>
      </c>
      <c r="F36" s="45">
        <v>0</v>
      </c>
      <c r="G36" s="120" t="s">
        <v>44</v>
      </c>
      <c r="H36" s="261">
        <f>ROUND((((SUM(BI112:BI119)+SUM(BI137:BI324))+SUM(BI326:BI330))),2)</f>
        <v>0</v>
      </c>
      <c r="I36" s="255"/>
      <c r="J36" s="255"/>
      <c r="K36" s="38"/>
      <c r="L36" s="38"/>
      <c r="M36" s="261">
        <v>0</v>
      </c>
      <c r="N36" s="255"/>
      <c r="O36" s="255"/>
      <c r="P36" s="255"/>
      <c r="Q36" s="38"/>
      <c r="R36" s="39"/>
    </row>
    <row r="37" spans="2:18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49</v>
      </c>
      <c r="E38" s="81"/>
      <c r="F38" s="81"/>
      <c r="G38" s="122" t="s">
        <v>50</v>
      </c>
      <c r="H38" s="123" t="s">
        <v>51</v>
      </c>
      <c r="I38" s="81"/>
      <c r="J38" s="81"/>
      <c r="K38" s="81"/>
      <c r="L38" s="262">
        <f>SUM(M30:M36)</f>
        <v>0</v>
      </c>
      <c r="M38" s="262"/>
      <c r="N38" s="262"/>
      <c r="O38" s="262"/>
      <c r="P38" s="263"/>
      <c r="Q38" s="116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2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2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2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2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2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2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2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2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 ht="12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2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2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2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2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2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2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2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21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" customHeight="1"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6"/>
    </row>
    <row r="76" spans="2:21" s="1" customFormat="1" ht="36.9" customHeight="1">
      <c r="B76" s="37"/>
      <c r="C76" s="208" t="s">
        <v>107</v>
      </c>
      <c r="D76" s="209"/>
      <c r="E76" s="209"/>
      <c r="F76" s="209"/>
      <c r="G76" s="209"/>
      <c r="H76" s="209"/>
      <c r="I76" s="209"/>
      <c r="J76" s="209"/>
      <c r="K76" s="209"/>
      <c r="L76" s="209"/>
      <c r="M76" s="209"/>
      <c r="N76" s="209"/>
      <c r="O76" s="209"/>
      <c r="P76" s="209"/>
      <c r="Q76" s="209"/>
      <c r="R76" s="39"/>
      <c r="T76" s="127"/>
      <c r="U76" s="127"/>
    </row>
    <row r="77" spans="2:21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7"/>
      <c r="U77" s="127"/>
    </row>
    <row r="78" spans="2:21" s="1" customFormat="1" ht="30" customHeight="1">
      <c r="B78" s="37"/>
      <c r="C78" s="32" t="s">
        <v>19</v>
      </c>
      <c r="D78" s="38"/>
      <c r="E78" s="38"/>
      <c r="F78" s="253" t="str">
        <f>F6</f>
        <v>Stavební úpravy-Správní budova Ústředního hřbitova Slezská Ostrava</v>
      </c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38"/>
      <c r="R78" s="39"/>
      <c r="T78" s="127"/>
      <c r="U78" s="127"/>
    </row>
    <row r="79" spans="2:21" s="1" customFormat="1" ht="36.9" customHeight="1">
      <c r="B79" s="37"/>
      <c r="C79" s="71" t="s">
        <v>104</v>
      </c>
      <c r="D79" s="38"/>
      <c r="E79" s="38"/>
      <c r="F79" s="228" t="str">
        <f>F7</f>
        <v>86b - Položkový rozpočet  stavby</v>
      </c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38"/>
      <c r="R79" s="39"/>
      <c r="T79" s="127"/>
      <c r="U79" s="127"/>
    </row>
    <row r="80" spans="2:21" s="1" customFormat="1" ht="6.9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27"/>
      <c r="U80" s="127"/>
    </row>
    <row r="81" spans="2:47" s="1" customFormat="1" ht="18" customHeight="1">
      <c r="B81" s="37"/>
      <c r="C81" s="32" t="s">
        <v>24</v>
      </c>
      <c r="D81" s="38"/>
      <c r="E81" s="38"/>
      <c r="F81" s="30" t="str">
        <f>F9</f>
        <v>Ostrava</v>
      </c>
      <c r="G81" s="38"/>
      <c r="H81" s="38"/>
      <c r="I81" s="38"/>
      <c r="J81" s="38"/>
      <c r="K81" s="32" t="s">
        <v>26</v>
      </c>
      <c r="L81" s="38"/>
      <c r="M81" s="257" t="str">
        <f>IF(O9="","",O9)</f>
        <v>27. 3. 2019</v>
      </c>
      <c r="N81" s="257"/>
      <c r="O81" s="257"/>
      <c r="P81" s="257"/>
      <c r="Q81" s="38"/>
      <c r="R81" s="39"/>
      <c r="T81" s="127"/>
      <c r="U81" s="127"/>
    </row>
    <row r="82" spans="2:47" s="1" customFormat="1" ht="6.9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27"/>
      <c r="U82" s="127"/>
    </row>
    <row r="83" spans="2:47" s="1" customFormat="1" ht="13.2">
      <c r="B83" s="37"/>
      <c r="C83" s="32" t="s">
        <v>28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34</v>
      </c>
      <c r="L83" s="38"/>
      <c r="M83" s="212" t="str">
        <f>E18</f>
        <v>ing.arch.Radim Václavík</v>
      </c>
      <c r="N83" s="212"/>
      <c r="O83" s="212"/>
      <c r="P83" s="212"/>
      <c r="Q83" s="212"/>
      <c r="R83" s="39"/>
      <c r="T83" s="127"/>
      <c r="U83" s="127"/>
    </row>
    <row r="84" spans="2:47" s="1" customFormat="1" ht="14.4" customHeight="1">
      <c r="B84" s="37"/>
      <c r="C84" s="32" t="s">
        <v>32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37</v>
      </c>
      <c r="L84" s="38"/>
      <c r="M84" s="212" t="str">
        <f>E21</f>
        <v xml:space="preserve"> </v>
      </c>
      <c r="N84" s="212"/>
      <c r="O84" s="212"/>
      <c r="P84" s="212"/>
      <c r="Q84" s="212"/>
      <c r="R84" s="39"/>
      <c r="T84" s="127"/>
      <c r="U84" s="127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27"/>
      <c r="U85" s="127"/>
    </row>
    <row r="86" spans="2:47" s="1" customFormat="1" ht="29.25" customHeight="1">
      <c r="B86" s="37"/>
      <c r="C86" s="264" t="s">
        <v>108</v>
      </c>
      <c r="D86" s="265"/>
      <c r="E86" s="265"/>
      <c r="F86" s="265"/>
      <c r="G86" s="265"/>
      <c r="H86" s="116"/>
      <c r="I86" s="116"/>
      <c r="J86" s="116"/>
      <c r="K86" s="116"/>
      <c r="L86" s="116"/>
      <c r="M86" s="116"/>
      <c r="N86" s="264" t="s">
        <v>109</v>
      </c>
      <c r="O86" s="265"/>
      <c r="P86" s="265"/>
      <c r="Q86" s="265"/>
      <c r="R86" s="39"/>
      <c r="T86" s="127"/>
      <c r="U86" s="127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27"/>
      <c r="U87" s="127"/>
    </row>
    <row r="88" spans="2:47" s="1" customFormat="1" ht="29.25" customHeight="1">
      <c r="B88" s="37"/>
      <c r="C88" s="128" t="s">
        <v>110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9">
        <f>N137</f>
        <v>0</v>
      </c>
      <c r="O88" s="266"/>
      <c r="P88" s="266"/>
      <c r="Q88" s="266"/>
      <c r="R88" s="39"/>
      <c r="T88" s="127"/>
      <c r="U88" s="127"/>
      <c r="AU88" s="20" t="s">
        <v>111</v>
      </c>
    </row>
    <row r="89" spans="2:47" s="6" customFormat="1" ht="24.9" customHeight="1">
      <c r="B89" s="129"/>
      <c r="C89" s="130"/>
      <c r="D89" s="131" t="s">
        <v>112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67">
        <f>N138</f>
        <v>0</v>
      </c>
      <c r="O89" s="268"/>
      <c r="P89" s="268"/>
      <c r="Q89" s="268"/>
      <c r="R89" s="132"/>
      <c r="T89" s="133"/>
      <c r="U89" s="133"/>
    </row>
    <row r="90" spans="2:47" s="7" customFormat="1" ht="19.95" customHeight="1">
      <c r="B90" s="134"/>
      <c r="C90" s="135"/>
      <c r="D90" s="104" t="s">
        <v>113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45">
        <f>N139</f>
        <v>0</v>
      </c>
      <c r="O90" s="269"/>
      <c r="P90" s="269"/>
      <c r="Q90" s="269"/>
      <c r="R90" s="136"/>
      <c r="T90" s="137"/>
      <c r="U90" s="137"/>
    </row>
    <row r="91" spans="2:47" s="7" customFormat="1" ht="19.95" customHeight="1">
      <c r="B91" s="134"/>
      <c r="C91" s="135"/>
      <c r="D91" s="104" t="s">
        <v>114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45">
        <f>N147</f>
        <v>0</v>
      </c>
      <c r="O91" s="269"/>
      <c r="P91" s="269"/>
      <c r="Q91" s="269"/>
      <c r="R91" s="136"/>
      <c r="T91" s="137"/>
      <c r="U91" s="137"/>
    </row>
    <row r="92" spans="2:47" s="7" customFormat="1" ht="19.95" customHeight="1">
      <c r="B92" s="134"/>
      <c r="C92" s="135"/>
      <c r="D92" s="104" t="s">
        <v>115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45">
        <f>N175</f>
        <v>0</v>
      </c>
      <c r="O92" s="269"/>
      <c r="P92" s="269"/>
      <c r="Q92" s="269"/>
      <c r="R92" s="136"/>
      <c r="T92" s="137"/>
      <c r="U92" s="137"/>
    </row>
    <row r="93" spans="2:47" s="7" customFormat="1" ht="19.95" customHeight="1">
      <c r="B93" s="134"/>
      <c r="C93" s="135"/>
      <c r="D93" s="104" t="s">
        <v>116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45">
        <f>N199</f>
        <v>0</v>
      </c>
      <c r="O93" s="269"/>
      <c r="P93" s="269"/>
      <c r="Q93" s="269"/>
      <c r="R93" s="136"/>
      <c r="T93" s="137"/>
      <c r="U93" s="137"/>
    </row>
    <row r="94" spans="2:47" s="7" customFormat="1" ht="19.95" customHeight="1">
      <c r="B94" s="134"/>
      <c r="C94" s="135"/>
      <c r="D94" s="104" t="s">
        <v>117</v>
      </c>
      <c r="E94" s="135"/>
      <c r="F94" s="135"/>
      <c r="G94" s="135"/>
      <c r="H94" s="135"/>
      <c r="I94" s="135"/>
      <c r="J94" s="135"/>
      <c r="K94" s="135"/>
      <c r="L94" s="135"/>
      <c r="M94" s="135"/>
      <c r="N94" s="245">
        <f>N212</f>
        <v>0</v>
      </c>
      <c r="O94" s="269"/>
      <c r="P94" s="269"/>
      <c r="Q94" s="269"/>
      <c r="R94" s="136"/>
      <c r="T94" s="137"/>
      <c r="U94" s="137"/>
    </row>
    <row r="95" spans="2:47" s="6" customFormat="1" ht="24.9" customHeight="1">
      <c r="B95" s="129"/>
      <c r="C95" s="130"/>
      <c r="D95" s="131" t="s">
        <v>118</v>
      </c>
      <c r="E95" s="130"/>
      <c r="F95" s="130"/>
      <c r="G95" s="130"/>
      <c r="H95" s="130"/>
      <c r="I95" s="130"/>
      <c r="J95" s="130"/>
      <c r="K95" s="130"/>
      <c r="L95" s="130"/>
      <c r="M95" s="130"/>
      <c r="N95" s="267">
        <f>N214</f>
        <v>0</v>
      </c>
      <c r="O95" s="268"/>
      <c r="P95" s="268"/>
      <c r="Q95" s="268"/>
      <c r="R95" s="132"/>
      <c r="T95" s="133"/>
      <c r="U95" s="133"/>
    </row>
    <row r="96" spans="2:47" s="7" customFormat="1" ht="19.95" customHeight="1">
      <c r="B96" s="134"/>
      <c r="C96" s="135"/>
      <c r="D96" s="104" t="s">
        <v>119</v>
      </c>
      <c r="E96" s="135"/>
      <c r="F96" s="135"/>
      <c r="G96" s="135"/>
      <c r="H96" s="135"/>
      <c r="I96" s="135"/>
      <c r="J96" s="135"/>
      <c r="K96" s="135"/>
      <c r="L96" s="135"/>
      <c r="M96" s="135"/>
      <c r="N96" s="245">
        <f>N215</f>
        <v>0</v>
      </c>
      <c r="O96" s="269"/>
      <c r="P96" s="269"/>
      <c r="Q96" s="269"/>
      <c r="R96" s="136"/>
      <c r="T96" s="137"/>
      <c r="U96" s="137"/>
    </row>
    <row r="97" spans="2:21" s="7" customFormat="1" ht="19.95" customHeight="1">
      <c r="B97" s="134"/>
      <c r="C97" s="135"/>
      <c r="D97" s="104" t="s">
        <v>120</v>
      </c>
      <c r="E97" s="135"/>
      <c r="F97" s="135"/>
      <c r="G97" s="135"/>
      <c r="H97" s="135"/>
      <c r="I97" s="135"/>
      <c r="J97" s="135"/>
      <c r="K97" s="135"/>
      <c r="L97" s="135"/>
      <c r="M97" s="135"/>
      <c r="N97" s="245">
        <f>N231</f>
        <v>0</v>
      </c>
      <c r="O97" s="269"/>
      <c r="P97" s="269"/>
      <c r="Q97" s="269"/>
      <c r="R97" s="136"/>
      <c r="T97" s="137"/>
      <c r="U97" s="137"/>
    </row>
    <row r="98" spans="2:21" s="7" customFormat="1" ht="19.95" customHeight="1">
      <c r="B98" s="134"/>
      <c r="C98" s="135"/>
      <c r="D98" s="104" t="s">
        <v>121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45">
        <f>N234</f>
        <v>0</v>
      </c>
      <c r="O98" s="269"/>
      <c r="P98" s="269"/>
      <c r="Q98" s="269"/>
      <c r="R98" s="136"/>
      <c r="T98" s="137"/>
      <c r="U98" s="137"/>
    </row>
    <row r="99" spans="2:21" s="7" customFormat="1" ht="19.95" customHeight="1">
      <c r="B99" s="134"/>
      <c r="C99" s="135"/>
      <c r="D99" s="104" t="s">
        <v>122</v>
      </c>
      <c r="E99" s="135"/>
      <c r="F99" s="135"/>
      <c r="G99" s="135"/>
      <c r="H99" s="135"/>
      <c r="I99" s="135"/>
      <c r="J99" s="135"/>
      <c r="K99" s="135"/>
      <c r="L99" s="135"/>
      <c r="M99" s="135"/>
      <c r="N99" s="245">
        <f>N246</f>
        <v>0</v>
      </c>
      <c r="O99" s="269"/>
      <c r="P99" s="269"/>
      <c r="Q99" s="269"/>
      <c r="R99" s="136"/>
      <c r="T99" s="137"/>
      <c r="U99" s="137"/>
    </row>
    <row r="100" spans="2:21" s="7" customFormat="1" ht="19.95" customHeight="1">
      <c r="B100" s="134"/>
      <c r="C100" s="135"/>
      <c r="D100" s="104" t="s">
        <v>123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245">
        <f>N254</f>
        <v>0</v>
      </c>
      <c r="O100" s="269"/>
      <c r="P100" s="269"/>
      <c r="Q100" s="269"/>
      <c r="R100" s="136"/>
      <c r="T100" s="137"/>
      <c r="U100" s="137"/>
    </row>
    <row r="101" spans="2:21" s="7" customFormat="1" ht="19.95" customHeight="1">
      <c r="B101" s="134"/>
      <c r="C101" s="135"/>
      <c r="D101" s="104" t="s">
        <v>124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245">
        <f>N274</f>
        <v>0</v>
      </c>
      <c r="O101" s="269"/>
      <c r="P101" s="269"/>
      <c r="Q101" s="269"/>
      <c r="R101" s="136"/>
      <c r="T101" s="137"/>
      <c r="U101" s="137"/>
    </row>
    <row r="102" spans="2:21" s="7" customFormat="1" ht="19.95" customHeight="1">
      <c r="B102" s="134"/>
      <c r="C102" s="135"/>
      <c r="D102" s="104" t="s">
        <v>125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245">
        <f>N295</f>
        <v>0</v>
      </c>
      <c r="O102" s="269"/>
      <c r="P102" s="269"/>
      <c r="Q102" s="269"/>
      <c r="R102" s="136"/>
      <c r="T102" s="137"/>
      <c r="U102" s="137"/>
    </row>
    <row r="103" spans="2:21" s="6" customFormat="1" ht="24.9" customHeight="1">
      <c r="B103" s="129"/>
      <c r="C103" s="130"/>
      <c r="D103" s="131" t="s">
        <v>126</v>
      </c>
      <c r="E103" s="130"/>
      <c r="F103" s="130"/>
      <c r="G103" s="130"/>
      <c r="H103" s="130"/>
      <c r="I103" s="130"/>
      <c r="J103" s="130"/>
      <c r="K103" s="130"/>
      <c r="L103" s="130"/>
      <c r="M103" s="130"/>
      <c r="N103" s="267">
        <f>N304</f>
        <v>0</v>
      </c>
      <c r="O103" s="268"/>
      <c r="P103" s="268"/>
      <c r="Q103" s="268"/>
      <c r="R103" s="132"/>
      <c r="T103" s="133"/>
      <c r="U103" s="133"/>
    </row>
    <row r="104" spans="2:21" s="7" customFormat="1" ht="19.95" customHeight="1">
      <c r="B104" s="134"/>
      <c r="C104" s="135"/>
      <c r="D104" s="104" t="s">
        <v>127</v>
      </c>
      <c r="E104" s="135"/>
      <c r="F104" s="135"/>
      <c r="G104" s="135"/>
      <c r="H104" s="135"/>
      <c r="I104" s="135"/>
      <c r="J104" s="135"/>
      <c r="K104" s="135"/>
      <c r="L104" s="135"/>
      <c r="M104" s="135"/>
      <c r="N104" s="245">
        <f>N305</f>
        <v>0</v>
      </c>
      <c r="O104" s="269"/>
      <c r="P104" s="269"/>
      <c r="Q104" s="269"/>
      <c r="R104" s="136"/>
      <c r="T104" s="137"/>
      <c r="U104" s="137"/>
    </row>
    <row r="105" spans="2:21" s="7" customFormat="1" ht="19.95" customHeight="1">
      <c r="B105" s="134"/>
      <c r="C105" s="135"/>
      <c r="D105" s="104" t="s">
        <v>128</v>
      </c>
      <c r="E105" s="135"/>
      <c r="F105" s="135"/>
      <c r="G105" s="135"/>
      <c r="H105" s="135"/>
      <c r="I105" s="135"/>
      <c r="J105" s="135"/>
      <c r="K105" s="135"/>
      <c r="L105" s="135"/>
      <c r="M105" s="135"/>
      <c r="N105" s="245">
        <f>N308</f>
        <v>0</v>
      </c>
      <c r="O105" s="269"/>
      <c r="P105" s="269"/>
      <c r="Q105" s="269"/>
      <c r="R105" s="136"/>
      <c r="T105" s="137"/>
      <c r="U105" s="137"/>
    </row>
    <row r="106" spans="2:21" s="6" customFormat="1" ht="24.9" customHeight="1">
      <c r="B106" s="129"/>
      <c r="C106" s="130"/>
      <c r="D106" s="131" t="s">
        <v>129</v>
      </c>
      <c r="E106" s="130"/>
      <c r="F106" s="130"/>
      <c r="G106" s="130"/>
      <c r="H106" s="130"/>
      <c r="I106" s="130"/>
      <c r="J106" s="130"/>
      <c r="K106" s="130"/>
      <c r="L106" s="130"/>
      <c r="M106" s="130"/>
      <c r="N106" s="267">
        <f>N311</f>
        <v>0</v>
      </c>
      <c r="O106" s="268"/>
      <c r="P106" s="268"/>
      <c r="Q106" s="268"/>
      <c r="R106" s="132"/>
      <c r="T106" s="133"/>
      <c r="U106" s="133"/>
    </row>
    <row r="107" spans="2:21" s="6" customFormat="1" ht="24.9" customHeight="1">
      <c r="B107" s="129"/>
      <c r="C107" s="130"/>
      <c r="D107" s="131" t="s">
        <v>130</v>
      </c>
      <c r="E107" s="130"/>
      <c r="F107" s="130"/>
      <c r="G107" s="130"/>
      <c r="H107" s="130"/>
      <c r="I107" s="130"/>
      <c r="J107" s="130"/>
      <c r="K107" s="130"/>
      <c r="L107" s="130"/>
      <c r="M107" s="130"/>
      <c r="N107" s="267">
        <f>N314</f>
        <v>0</v>
      </c>
      <c r="O107" s="268"/>
      <c r="P107" s="268"/>
      <c r="Q107" s="268"/>
      <c r="R107" s="132"/>
      <c r="T107" s="133"/>
      <c r="U107" s="133"/>
    </row>
    <row r="108" spans="2:21" s="7" customFormat="1" ht="19.95" customHeight="1">
      <c r="B108" s="134"/>
      <c r="C108" s="135"/>
      <c r="D108" s="104" t="s">
        <v>131</v>
      </c>
      <c r="E108" s="135"/>
      <c r="F108" s="135"/>
      <c r="G108" s="135"/>
      <c r="H108" s="135"/>
      <c r="I108" s="135"/>
      <c r="J108" s="135"/>
      <c r="K108" s="135"/>
      <c r="L108" s="135"/>
      <c r="M108" s="135"/>
      <c r="N108" s="245">
        <f>N315</f>
        <v>0</v>
      </c>
      <c r="O108" s="269"/>
      <c r="P108" s="269"/>
      <c r="Q108" s="269"/>
      <c r="R108" s="136"/>
      <c r="T108" s="137"/>
      <c r="U108" s="137"/>
    </row>
    <row r="109" spans="2:21" s="7" customFormat="1" ht="19.95" customHeight="1">
      <c r="B109" s="134"/>
      <c r="C109" s="135"/>
      <c r="D109" s="104" t="s">
        <v>132</v>
      </c>
      <c r="E109" s="135"/>
      <c r="F109" s="135"/>
      <c r="G109" s="135"/>
      <c r="H109" s="135"/>
      <c r="I109" s="135"/>
      <c r="J109" s="135"/>
      <c r="K109" s="135"/>
      <c r="L109" s="135"/>
      <c r="M109" s="135"/>
      <c r="N109" s="245">
        <f>N321</f>
        <v>0</v>
      </c>
      <c r="O109" s="269"/>
      <c r="P109" s="269"/>
      <c r="Q109" s="269"/>
      <c r="R109" s="136"/>
      <c r="T109" s="137"/>
      <c r="U109" s="137"/>
    </row>
    <row r="110" spans="2:21" s="6" customFormat="1" ht="21.75" customHeight="1">
      <c r="B110" s="129"/>
      <c r="C110" s="130"/>
      <c r="D110" s="131" t="s">
        <v>133</v>
      </c>
      <c r="E110" s="130"/>
      <c r="F110" s="130"/>
      <c r="G110" s="130"/>
      <c r="H110" s="130"/>
      <c r="I110" s="130"/>
      <c r="J110" s="130"/>
      <c r="K110" s="130"/>
      <c r="L110" s="130"/>
      <c r="M110" s="130"/>
      <c r="N110" s="270">
        <f>N325</f>
        <v>0</v>
      </c>
      <c r="O110" s="268"/>
      <c r="P110" s="268"/>
      <c r="Q110" s="268"/>
      <c r="R110" s="132"/>
      <c r="T110" s="133"/>
      <c r="U110" s="133"/>
    </row>
    <row r="111" spans="2:21" s="1" customFormat="1" ht="21.7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  <c r="T111" s="127"/>
      <c r="U111" s="127"/>
    </row>
    <row r="112" spans="2:21" s="1" customFormat="1" ht="29.25" customHeight="1">
      <c r="B112" s="37"/>
      <c r="C112" s="128" t="s">
        <v>134</v>
      </c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266">
        <f>ROUND(N113+N114+N115+N116+N117+N118,2)</f>
        <v>0</v>
      </c>
      <c r="O112" s="271"/>
      <c r="P112" s="271"/>
      <c r="Q112" s="271"/>
      <c r="R112" s="39"/>
      <c r="T112" s="138"/>
      <c r="U112" s="139" t="s">
        <v>42</v>
      </c>
    </row>
    <row r="113" spans="2:65" s="1" customFormat="1" ht="18" customHeight="1">
      <c r="B113" s="37"/>
      <c r="C113" s="38"/>
      <c r="D113" s="246" t="s">
        <v>135</v>
      </c>
      <c r="E113" s="247"/>
      <c r="F113" s="247"/>
      <c r="G113" s="247"/>
      <c r="H113" s="247"/>
      <c r="I113" s="38"/>
      <c r="J113" s="38"/>
      <c r="K113" s="38"/>
      <c r="L113" s="38"/>
      <c r="M113" s="38"/>
      <c r="N113" s="244">
        <f>ROUND(N88*T113,2)</f>
        <v>0</v>
      </c>
      <c r="O113" s="245"/>
      <c r="P113" s="245"/>
      <c r="Q113" s="245"/>
      <c r="R113" s="39"/>
      <c r="S113" s="140"/>
      <c r="T113" s="141"/>
      <c r="U113" s="142" t="s">
        <v>43</v>
      </c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/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4" t="s">
        <v>136</v>
      </c>
      <c r="AZ113" s="143"/>
      <c r="BA113" s="143"/>
      <c r="BB113" s="143"/>
      <c r="BC113" s="143"/>
      <c r="BD113" s="143"/>
      <c r="BE113" s="145">
        <f t="shared" ref="BE113:BE118" si="0">IF(U113="základní",N113,0)</f>
        <v>0</v>
      </c>
      <c r="BF113" s="145">
        <f t="shared" ref="BF113:BF118" si="1">IF(U113="snížená",N113,0)</f>
        <v>0</v>
      </c>
      <c r="BG113" s="145">
        <f t="shared" ref="BG113:BG118" si="2">IF(U113="zákl. přenesená",N113,0)</f>
        <v>0</v>
      </c>
      <c r="BH113" s="145">
        <f t="shared" ref="BH113:BH118" si="3">IF(U113="sníž. přenesená",N113,0)</f>
        <v>0</v>
      </c>
      <c r="BI113" s="145">
        <f t="shared" ref="BI113:BI118" si="4">IF(U113="nulová",N113,0)</f>
        <v>0</v>
      </c>
      <c r="BJ113" s="144" t="s">
        <v>86</v>
      </c>
      <c r="BK113" s="143"/>
      <c r="BL113" s="143"/>
      <c r="BM113" s="143"/>
    </row>
    <row r="114" spans="2:65" s="1" customFormat="1" ht="18" customHeight="1">
      <c r="B114" s="37"/>
      <c r="C114" s="38"/>
      <c r="D114" s="246" t="s">
        <v>137</v>
      </c>
      <c r="E114" s="247"/>
      <c r="F114" s="247"/>
      <c r="G114" s="247"/>
      <c r="H114" s="247"/>
      <c r="I114" s="38"/>
      <c r="J114" s="38"/>
      <c r="K114" s="38"/>
      <c r="L114" s="38"/>
      <c r="M114" s="38"/>
      <c r="N114" s="244">
        <f>ROUND(N88*T114,2)</f>
        <v>0</v>
      </c>
      <c r="O114" s="245"/>
      <c r="P114" s="245"/>
      <c r="Q114" s="245"/>
      <c r="R114" s="39"/>
      <c r="S114" s="140"/>
      <c r="T114" s="141"/>
      <c r="U114" s="142" t="s">
        <v>43</v>
      </c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/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4" t="s">
        <v>136</v>
      </c>
      <c r="AZ114" s="143"/>
      <c r="BA114" s="143"/>
      <c r="BB114" s="143"/>
      <c r="BC114" s="143"/>
      <c r="BD114" s="143"/>
      <c r="BE114" s="145">
        <f t="shared" si="0"/>
        <v>0</v>
      </c>
      <c r="BF114" s="145">
        <f t="shared" si="1"/>
        <v>0</v>
      </c>
      <c r="BG114" s="145">
        <f t="shared" si="2"/>
        <v>0</v>
      </c>
      <c r="BH114" s="145">
        <f t="shared" si="3"/>
        <v>0</v>
      </c>
      <c r="BI114" s="145">
        <f t="shared" si="4"/>
        <v>0</v>
      </c>
      <c r="BJ114" s="144" t="s">
        <v>86</v>
      </c>
      <c r="BK114" s="143"/>
      <c r="BL114" s="143"/>
      <c r="BM114" s="143"/>
    </row>
    <row r="115" spans="2:65" s="1" customFormat="1" ht="18" customHeight="1">
      <c r="B115" s="37"/>
      <c r="C115" s="38"/>
      <c r="D115" s="246" t="s">
        <v>138</v>
      </c>
      <c r="E115" s="247"/>
      <c r="F115" s="247"/>
      <c r="G115" s="247"/>
      <c r="H115" s="247"/>
      <c r="I115" s="38"/>
      <c r="J115" s="38"/>
      <c r="K115" s="38"/>
      <c r="L115" s="38"/>
      <c r="M115" s="38"/>
      <c r="N115" s="244">
        <f>ROUND(N88*T115,2)</f>
        <v>0</v>
      </c>
      <c r="O115" s="245"/>
      <c r="P115" s="245"/>
      <c r="Q115" s="245"/>
      <c r="R115" s="39"/>
      <c r="S115" s="140"/>
      <c r="T115" s="141"/>
      <c r="U115" s="142" t="s">
        <v>43</v>
      </c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4" t="s">
        <v>136</v>
      </c>
      <c r="AZ115" s="143"/>
      <c r="BA115" s="143"/>
      <c r="BB115" s="143"/>
      <c r="BC115" s="143"/>
      <c r="BD115" s="143"/>
      <c r="BE115" s="145">
        <f t="shared" si="0"/>
        <v>0</v>
      </c>
      <c r="BF115" s="145">
        <f t="shared" si="1"/>
        <v>0</v>
      </c>
      <c r="BG115" s="145">
        <f t="shared" si="2"/>
        <v>0</v>
      </c>
      <c r="BH115" s="145">
        <f t="shared" si="3"/>
        <v>0</v>
      </c>
      <c r="BI115" s="145">
        <f t="shared" si="4"/>
        <v>0</v>
      </c>
      <c r="BJ115" s="144" t="s">
        <v>86</v>
      </c>
      <c r="BK115" s="143"/>
      <c r="BL115" s="143"/>
      <c r="BM115" s="143"/>
    </row>
    <row r="116" spans="2:65" s="1" customFormat="1" ht="18" customHeight="1">
      <c r="B116" s="37"/>
      <c r="C116" s="38"/>
      <c r="D116" s="246" t="s">
        <v>139</v>
      </c>
      <c r="E116" s="247"/>
      <c r="F116" s="247"/>
      <c r="G116" s="247"/>
      <c r="H116" s="247"/>
      <c r="I116" s="38"/>
      <c r="J116" s="38"/>
      <c r="K116" s="38"/>
      <c r="L116" s="38"/>
      <c r="M116" s="38"/>
      <c r="N116" s="244">
        <f>ROUND(N88*T116,2)</f>
        <v>0</v>
      </c>
      <c r="O116" s="245"/>
      <c r="P116" s="245"/>
      <c r="Q116" s="245"/>
      <c r="R116" s="39"/>
      <c r="S116" s="140"/>
      <c r="T116" s="141"/>
      <c r="U116" s="142" t="s">
        <v>43</v>
      </c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  <c r="AF116" s="143"/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4" t="s">
        <v>136</v>
      </c>
      <c r="AZ116" s="143"/>
      <c r="BA116" s="143"/>
      <c r="BB116" s="143"/>
      <c r="BC116" s="143"/>
      <c r="BD116" s="143"/>
      <c r="BE116" s="145">
        <f t="shared" si="0"/>
        <v>0</v>
      </c>
      <c r="BF116" s="145">
        <f t="shared" si="1"/>
        <v>0</v>
      </c>
      <c r="BG116" s="145">
        <f t="shared" si="2"/>
        <v>0</v>
      </c>
      <c r="BH116" s="145">
        <f t="shared" si="3"/>
        <v>0</v>
      </c>
      <c r="BI116" s="145">
        <f t="shared" si="4"/>
        <v>0</v>
      </c>
      <c r="BJ116" s="144" t="s">
        <v>86</v>
      </c>
      <c r="BK116" s="143"/>
      <c r="BL116" s="143"/>
      <c r="BM116" s="143"/>
    </row>
    <row r="117" spans="2:65" s="1" customFormat="1" ht="18" customHeight="1">
      <c r="B117" s="37"/>
      <c r="C117" s="38"/>
      <c r="D117" s="246" t="s">
        <v>140</v>
      </c>
      <c r="E117" s="247"/>
      <c r="F117" s="247"/>
      <c r="G117" s="247"/>
      <c r="H117" s="247"/>
      <c r="I117" s="38"/>
      <c r="J117" s="38"/>
      <c r="K117" s="38"/>
      <c r="L117" s="38"/>
      <c r="M117" s="38"/>
      <c r="N117" s="244">
        <f>ROUND(N88*T117,2)</f>
        <v>0</v>
      </c>
      <c r="O117" s="245"/>
      <c r="P117" s="245"/>
      <c r="Q117" s="245"/>
      <c r="R117" s="39"/>
      <c r="S117" s="140"/>
      <c r="T117" s="141"/>
      <c r="U117" s="142" t="s">
        <v>43</v>
      </c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/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4" t="s">
        <v>136</v>
      </c>
      <c r="AZ117" s="143"/>
      <c r="BA117" s="143"/>
      <c r="BB117" s="143"/>
      <c r="BC117" s="143"/>
      <c r="BD117" s="143"/>
      <c r="BE117" s="145">
        <f t="shared" si="0"/>
        <v>0</v>
      </c>
      <c r="BF117" s="145">
        <f t="shared" si="1"/>
        <v>0</v>
      </c>
      <c r="BG117" s="145">
        <f t="shared" si="2"/>
        <v>0</v>
      </c>
      <c r="BH117" s="145">
        <f t="shared" si="3"/>
        <v>0</v>
      </c>
      <c r="BI117" s="145">
        <f t="shared" si="4"/>
        <v>0</v>
      </c>
      <c r="BJ117" s="144" t="s">
        <v>86</v>
      </c>
      <c r="BK117" s="143"/>
      <c r="BL117" s="143"/>
      <c r="BM117" s="143"/>
    </row>
    <row r="118" spans="2:65" s="1" customFormat="1" ht="18" customHeight="1">
      <c r="B118" s="37"/>
      <c r="C118" s="38"/>
      <c r="D118" s="104" t="s">
        <v>141</v>
      </c>
      <c r="E118" s="38"/>
      <c r="F118" s="38"/>
      <c r="G118" s="38"/>
      <c r="H118" s="38"/>
      <c r="I118" s="38"/>
      <c r="J118" s="38"/>
      <c r="K118" s="38"/>
      <c r="L118" s="38"/>
      <c r="M118" s="38"/>
      <c r="N118" s="244">
        <f>ROUND(N88*T118,2)</f>
        <v>0</v>
      </c>
      <c r="O118" s="245"/>
      <c r="P118" s="245"/>
      <c r="Q118" s="245"/>
      <c r="R118" s="39"/>
      <c r="S118" s="140"/>
      <c r="T118" s="146"/>
      <c r="U118" s="147" t="s">
        <v>43</v>
      </c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4" t="s">
        <v>142</v>
      </c>
      <c r="AZ118" s="143"/>
      <c r="BA118" s="143"/>
      <c r="BB118" s="143"/>
      <c r="BC118" s="143"/>
      <c r="BD118" s="143"/>
      <c r="BE118" s="145">
        <f t="shared" si="0"/>
        <v>0</v>
      </c>
      <c r="BF118" s="145">
        <f t="shared" si="1"/>
        <v>0</v>
      </c>
      <c r="BG118" s="145">
        <f t="shared" si="2"/>
        <v>0</v>
      </c>
      <c r="BH118" s="145">
        <f t="shared" si="3"/>
        <v>0</v>
      </c>
      <c r="BI118" s="145">
        <f t="shared" si="4"/>
        <v>0</v>
      </c>
      <c r="BJ118" s="144" t="s">
        <v>86</v>
      </c>
      <c r="BK118" s="143"/>
      <c r="BL118" s="143"/>
      <c r="BM118" s="143"/>
    </row>
    <row r="119" spans="2:65" s="1" customFormat="1" ht="12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  <c r="T119" s="127"/>
      <c r="U119" s="127"/>
    </row>
    <row r="120" spans="2:65" s="1" customFormat="1" ht="29.25" customHeight="1">
      <c r="B120" s="37"/>
      <c r="C120" s="115" t="s">
        <v>96</v>
      </c>
      <c r="D120" s="116"/>
      <c r="E120" s="116"/>
      <c r="F120" s="116"/>
      <c r="G120" s="116"/>
      <c r="H120" s="116"/>
      <c r="I120" s="116"/>
      <c r="J120" s="116"/>
      <c r="K120" s="116"/>
      <c r="L120" s="250">
        <f>ROUND(SUM(N88+N112),2)</f>
        <v>0</v>
      </c>
      <c r="M120" s="250"/>
      <c r="N120" s="250"/>
      <c r="O120" s="250"/>
      <c r="P120" s="250"/>
      <c r="Q120" s="250"/>
      <c r="R120" s="39"/>
      <c r="T120" s="127"/>
      <c r="U120" s="127"/>
    </row>
    <row r="121" spans="2:65" s="1" customFormat="1" ht="6.9" customHeight="1"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3"/>
      <c r="T121" s="127"/>
      <c r="U121" s="127"/>
    </row>
    <row r="125" spans="2:65" s="1" customFormat="1" ht="6.9" customHeight="1"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6"/>
    </row>
    <row r="126" spans="2:65" s="1" customFormat="1" ht="36.9" customHeight="1">
      <c r="B126" s="37"/>
      <c r="C126" s="208" t="s">
        <v>143</v>
      </c>
      <c r="D126" s="255"/>
      <c r="E126" s="255"/>
      <c r="F126" s="255"/>
      <c r="G126" s="255"/>
      <c r="H126" s="255"/>
      <c r="I126" s="255"/>
      <c r="J126" s="255"/>
      <c r="K126" s="255"/>
      <c r="L126" s="255"/>
      <c r="M126" s="255"/>
      <c r="N126" s="255"/>
      <c r="O126" s="255"/>
      <c r="P126" s="255"/>
      <c r="Q126" s="255"/>
      <c r="R126" s="39"/>
    </row>
    <row r="127" spans="2:65" s="1" customFormat="1" ht="6.9" customHeight="1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9"/>
    </row>
    <row r="128" spans="2:65" s="1" customFormat="1" ht="30" customHeight="1">
      <c r="B128" s="37"/>
      <c r="C128" s="32" t="s">
        <v>19</v>
      </c>
      <c r="D128" s="38"/>
      <c r="E128" s="38"/>
      <c r="F128" s="253" t="str">
        <f>F6</f>
        <v>Stavební úpravy-Správní budova Ústředního hřbitova Slezská Ostrava</v>
      </c>
      <c r="G128" s="254"/>
      <c r="H128" s="254"/>
      <c r="I128" s="254"/>
      <c r="J128" s="254"/>
      <c r="K128" s="254"/>
      <c r="L128" s="254"/>
      <c r="M128" s="254"/>
      <c r="N128" s="254"/>
      <c r="O128" s="254"/>
      <c r="P128" s="254"/>
      <c r="Q128" s="38"/>
      <c r="R128" s="39"/>
    </row>
    <row r="129" spans="2:65" s="1" customFormat="1" ht="36.9" customHeight="1">
      <c r="B129" s="37"/>
      <c r="C129" s="71" t="s">
        <v>104</v>
      </c>
      <c r="D129" s="38"/>
      <c r="E129" s="38"/>
      <c r="F129" s="228" t="str">
        <f>F7</f>
        <v>86b - Položkový rozpočet  stavby</v>
      </c>
      <c r="G129" s="255"/>
      <c r="H129" s="255"/>
      <c r="I129" s="255"/>
      <c r="J129" s="255"/>
      <c r="K129" s="255"/>
      <c r="L129" s="255"/>
      <c r="M129" s="255"/>
      <c r="N129" s="255"/>
      <c r="O129" s="255"/>
      <c r="P129" s="255"/>
      <c r="Q129" s="38"/>
      <c r="R129" s="39"/>
    </row>
    <row r="130" spans="2:65" s="1" customFormat="1" ht="6.9" customHeigh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9"/>
    </row>
    <row r="131" spans="2:65" s="1" customFormat="1" ht="18" customHeight="1">
      <c r="B131" s="37"/>
      <c r="C131" s="32" t="s">
        <v>24</v>
      </c>
      <c r="D131" s="38"/>
      <c r="E131" s="38"/>
      <c r="F131" s="30" t="str">
        <f>F9</f>
        <v>Ostrava</v>
      </c>
      <c r="G131" s="38"/>
      <c r="H131" s="38"/>
      <c r="I131" s="38"/>
      <c r="J131" s="38"/>
      <c r="K131" s="32" t="s">
        <v>26</v>
      </c>
      <c r="L131" s="38"/>
      <c r="M131" s="257" t="str">
        <f>IF(O9="","",O9)</f>
        <v>27. 3. 2019</v>
      </c>
      <c r="N131" s="257"/>
      <c r="O131" s="257"/>
      <c r="P131" s="257"/>
      <c r="Q131" s="38"/>
      <c r="R131" s="39"/>
    </row>
    <row r="132" spans="2:65" s="1" customFormat="1" ht="6.9" customHeigh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9"/>
    </row>
    <row r="133" spans="2:65" s="1" customFormat="1" ht="13.2">
      <c r="B133" s="37"/>
      <c r="C133" s="32" t="s">
        <v>28</v>
      </c>
      <c r="D133" s="38"/>
      <c r="E133" s="38"/>
      <c r="F133" s="30" t="str">
        <f>E12</f>
        <v xml:space="preserve"> </v>
      </c>
      <c r="G133" s="38"/>
      <c r="H133" s="38"/>
      <c r="I133" s="38"/>
      <c r="J133" s="38"/>
      <c r="K133" s="32" t="s">
        <v>34</v>
      </c>
      <c r="L133" s="38"/>
      <c r="M133" s="212" t="str">
        <f>E18</f>
        <v>ing.arch.Radim Václavík</v>
      </c>
      <c r="N133" s="212"/>
      <c r="O133" s="212"/>
      <c r="P133" s="212"/>
      <c r="Q133" s="212"/>
      <c r="R133" s="39"/>
    </row>
    <row r="134" spans="2:65" s="1" customFormat="1" ht="14.4" customHeight="1">
      <c r="B134" s="37"/>
      <c r="C134" s="32" t="s">
        <v>32</v>
      </c>
      <c r="D134" s="38"/>
      <c r="E134" s="38"/>
      <c r="F134" s="30" t="str">
        <f>IF(E15="","",E15)</f>
        <v>Vyplň údaj</v>
      </c>
      <c r="G134" s="38"/>
      <c r="H134" s="38"/>
      <c r="I134" s="38"/>
      <c r="J134" s="38"/>
      <c r="K134" s="32" t="s">
        <v>37</v>
      </c>
      <c r="L134" s="38"/>
      <c r="M134" s="212" t="str">
        <f>E21</f>
        <v xml:space="preserve"> </v>
      </c>
      <c r="N134" s="212"/>
      <c r="O134" s="212"/>
      <c r="P134" s="212"/>
      <c r="Q134" s="212"/>
      <c r="R134" s="39"/>
    </row>
    <row r="135" spans="2:65" s="1" customFormat="1" ht="10.35" customHeight="1"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9"/>
    </row>
    <row r="136" spans="2:65" s="8" customFormat="1" ht="29.25" customHeight="1">
      <c r="B136" s="148"/>
      <c r="C136" s="149" t="s">
        <v>144</v>
      </c>
      <c r="D136" s="150" t="s">
        <v>145</v>
      </c>
      <c r="E136" s="150" t="s">
        <v>60</v>
      </c>
      <c r="F136" s="272" t="s">
        <v>146</v>
      </c>
      <c r="G136" s="272"/>
      <c r="H136" s="272"/>
      <c r="I136" s="272"/>
      <c r="J136" s="150" t="s">
        <v>147</v>
      </c>
      <c r="K136" s="150" t="s">
        <v>148</v>
      </c>
      <c r="L136" s="273" t="s">
        <v>149</v>
      </c>
      <c r="M136" s="273"/>
      <c r="N136" s="272" t="s">
        <v>109</v>
      </c>
      <c r="O136" s="272"/>
      <c r="P136" s="272"/>
      <c r="Q136" s="274"/>
      <c r="R136" s="151"/>
      <c r="T136" s="82" t="s">
        <v>150</v>
      </c>
      <c r="U136" s="83" t="s">
        <v>42</v>
      </c>
      <c r="V136" s="83" t="s">
        <v>151</v>
      </c>
      <c r="W136" s="83" t="s">
        <v>152</v>
      </c>
      <c r="X136" s="83" t="s">
        <v>153</v>
      </c>
      <c r="Y136" s="83" t="s">
        <v>154</v>
      </c>
      <c r="Z136" s="83" t="s">
        <v>155</v>
      </c>
      <c r="AA136" s="84" t="s">
        <v>156</v>
      </c>
    </row>
    <row r="137" spans="2:65" s="1" customFormat="1" ht="29.25" customHeight="1">
      <c r="B137" s="37"/>
      <c r="C137" s="86" t="s">
        <v>106</v>
      </c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294">
        <f>BK137</f>
        <v>0</v>
      </c>
      <c r="O137" s="295"/>
      <c r="P137" s="295"/>
      <c r="Q137" s="295"/>
      <c r="R137" s="39"/>
      <c r="T137" s="85"/>
      <c r="U137" s="53"/>
      <c r="V137" s="53"/>
      <c r="W137" s="152">
        <f>W138+W214+W304+W311+W314+W325</f>
        <v>0</v>
      </c>
      <c r="X137" s="53"/>
      <c r="Y137" s="152">
        <f>Y138+Y214+Y304+Y311+Y314+Y325</f>
        <v>24.445854839999999</v>
      </c>
      <c r="Z137" s="53"/>
      <c r="AA137" s="153">
        <f>AA138+AA214+AA304+AA311+AA314+AA325</f>
        <v>28.111779000000006</v>
      </c>
      <c r="AT137" s="20" t="s">
        <v>77</v>
      </c>
      <c r="AU137" s="20" t="s">
        <v>111</v>
      </c>
      <c r="BK137" s="154">
        <f>BK138+BK214+BK304+BK311+BK314+BK325</f>
        <v>0</v>
      </c>
    </row>
    <row r="138" spans="2:65" s="9" customFormat="1" ht="37.35" customHeight="1">
      <c r="B138" s="155"/>
      <c r="C138" s="156"/>
      <c r="D138" s="157" t="s">
        <v>112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270">
        <f>BK138</f>
        <v>0</v>
      </c>
      <c r="O138" s="267"/>
      <c r="P138" s="267"/>
      <c r="Q138" s="267"/>
      <c r="R138" s="158"/>
      <c r="T138" s="159"/>
      <c r="U138" s="156"/>
      <c r="V138" s="156"/>
      <c r="W138" s="160">
        <f>W139+W147+W175+W199+W212</f>
        <v>0</v>
      </c>
      <c r="X138" s="156"/>
      <c r="Y138" s="160">
        <f>Y139+Y147+Y175+Y199+Y212</f>
        <v>18.71771936</v>
      </c>
      <c r="Z138" s="156"/>
      <c r="AA138" s="161">
        <f>AA139+AA147+AA175+AA199+AA212</f>
        <v>25.352560000000004</v>
      </c>
      <c r="AR138" s="162" t="s">
        <v>86</v>
      </c>
      <c r="AT138" s="163" t="s">
        <v>77</v>
      </c>
      <c r="AU138" s="163" t="s">
        <v>78</v>
      </c>
      <c r="AY138" s="162" t="s">
        <v>157</v>
      </c>
      <c r="BK138" s="164">
        <f>BK139+BK147+BK175+BK199+BK212</f>
        <v>0</v>
      </c>
    </row>
    <row r="139" spans="2:65" s="9" customFormat="1" ht="19.95" customHeight="1">
      <c r="B139" s="155"/>
      <c r="C139" s="156"/>
      <c r="D139" s="165" t="s">
        <v>113</v>
      </c>
      <c r="E139" s="165"/>
      <c r="F139" s="165"/>
      <c r="G139" s="165"/>
      <c r="H139" s="165"/>
      <c r="I139" s="165"/>
      <c r="J139" s="165"/>
      <c r="K139" s="165"/>
      <c r="L139" s="165"/>
      <c r="M139" s="165"/>
      <c r="N139" s="296">
        <f>BK139</f>
        <v>0</v>
      </c>
      <c r="O139" s="297"/>
      <c r="P139" s="297"/>
      <c r="Q139" s="297"/>
      <c r="R139" s="158"/>
      <c r="T139" s="159"/>
      <c r="U139" s="156"/>
      <c r="V139" s="156"/>
      <c r="W139" s="160">
        <f>SUM(W140:W146)</f>
        <v>0</v>
      </c>
      <c r="X139" s="156"/>
      <c r="Y139" s="160">
        <f>SUM(Y140:Y146)</f>
        <v>1.3732256599999999</v>
      </c>
      <c r="Z139" s="156"/>
      <c r="AA139" s="161">
        <f>SUM(AA140:AA146)</f>
        <v>0</v>
      </c>
      <c r="AR139" s="162" t="s">
        <v>86</v>
      </c>
      <c r="AT139" s="163" t="s">
        <v>77</v>
      </c>
      <c r="AU139" s="163" t="s">
        <v>86</v>
      </c>
      <c r="AY139" s="162" t="s">
        <v>157</v>
      </c>
      <c r="BK139" s="164">
        <f>SUM(BK140:BK146)</f>
        <v>0</v>
      </c>
    </row>
    <row r="140" spans="2:65" s="1" customFormat="1" ht="31.5" customHeight="1">
      <c r="B140" s="37"/>
      <c r="C140" s="166" t="s">
        <v>86</v>
      </c>
      <c r="D140" s="166" t="s">
        <v>158</v>
      </c>
      <c r="E140" s="167" t="s">
        <v>159</v>
      </c>
      <c r="F140" s="275" t="s">
        <v>160</v>
      </c>
      <c r="G140" s="275"/>
      <c r="H140" s="275"/>
      <c r="I140" s="275"/>
      <c r="J140" s="168" t="s">
        <v>161</v>
      </c>
      <c r="K140" s="169">
        <v>0.46100000000000002</v>
      </c>
      <c r="L140" s="276">
        <v>0</v>
      </c>
      <c r="M140" s="277"/>
      <c r="N140" s="278">
        <f>ROUND(L140*K140,2)</f>
        <v>0</v>
      </c>
      <c r="O140" s="278"/>
      <c r="P140" s="278"/>
      <c r="Q140" s="278"/>
      <c r="R140" s="39"/>
      <c r="T140" s="170" t="s">
        <v>22</v>
      </c>
      <c r="U140" s="46" t="s">
        <v>43</v>
      </c>
      <c r="V140" s="38"/>
      <c r="W140" s="171">
        <f>V140*K140</f>
        <v>0</v>
      </c>
      <c r="X140" s="171">
        <v>1.8774999999999999</v>
      </c>
      <c r="Y140" s="171">
        <f>X140*K140</f>
        <v>0.86552750000000001</v>
      </c>
      <c r="Z140" s="171">
        <v>0</v>
      </c>
      <c r="AA140" s="172">
        <f>Z140*K140</f>
        <v>0</v>
      </c>
      <c r="AR140" s="20" t="s">
        <v>162</v>
      </c>
      <c r="AT140" s="20" t="s">
        <v>158</v>
      </c>
      <c r="AU140" s="20" t="s">
        <v>102</v>
      </c>
      <c r="AY140" s="20" t="s">
        <v>157</v>
      </c>
      <c r="BE140" s="108">
        <f>IF(U140="základní",N140,0)</f>
        <v>0</v>
      </c>
      <c r="BF140" s="108">
        <f>IF(U140="snížená",N140,0)</f>
        <v>0</v>
      </c>
      <c r="BG140" s="108">
        <f>IF(U140="zákl. přenesená",N140,0)</f>
        <v>0</v>
      </c>
      <c r="BH140" s="108">
        <f>IF(U140="sníž. přenesená",N140,0)</f>
        <v>0</v>
      </c>
      <c r="BI140" s="108">
        <f>IF(U140="nulová",N140,0)</f>
        <v>0</v>
      </c>
      <c r="BJ140" s="20" t="s">
        <v>86</v>
      </c>
      <c r="BK140" s="108">
        <f>ROUND(L140*K140,2)</f>
        <v>0</v>
      </c>
      <c r="BL140" s="20" t="s">
        <v>162</v>
      </c>
      <c r="BM140" s="20" t="s">
        <v>163</v>
      </c>
    </row>
    <row r="141" spans="2:65" s="10" customFormat="1" ht="22.5" customHeight="1">
      <c r="B141" s="173"/>
      <c r="C141" s="174"/>
      <c r="D141" s="174"/>
      <c r="E141" s="175" t="s">
        <v>22</v>
      </c>
      <c r="F141" s="279" t="s">
        <v>164</v>
      </c>
      <c r="G141" s="280"/>
      <c r="H141" s="280"/>
      <c r="I141" s="280"/>
      <c r="J141" s="174"/>
      <c r="K141" s="176">
        <v>0.46100000000000002</v>
      </c>
      <c r="L141" s="174"/>
      <c r="M141" s="174"/>
      <c r="N141" s="174"/>
      <c r="O141" s="174"/>
      <c r="P141" s="174"/>
      <c r="Q141" s="174"/>
      <c r="R141" s="177"/>
      <c r="T141" s="178"/>
      <c r="U141" s="174"/>
      <c r="V141" s="174"/>
      <c r="W141" s="174"/>
      <c r="X141" s="174"/>
      <c r="Y141" s="174"/>
      <c r="Z141" s="174"/>
      <c r="AA141" s="179"/>
      <c r="AT141" s="180" t="s">
        <v>165</v>
      </c>
      <c r="AU141" s="180" t="s">
        <v>102</v>
      </c>
      <c r="AV141" s="10" t="s">
        <v>102</v>
      </c>
      <c r="AW141" s="10" t="s">
        <v>36</v>
      </c>
      <c r="AX141" s="10" t="s">
        <v>86</v>
      </c>
      <c r="AY141" s="180" t="s">
        <v>157</v>
      </c>
    </row>
    <row r="142" spans="2:65" s="1" customFormat="1" ht="22.5" customHeight="1">
      <c r="B142" s="37"/>
      <c r="C142" s="166" t="s">
        <v>102</v>
      </c>
      <c r="D142" s="166" t="s">
        <v>158</v>
      </c>
      <c r="E142" s="167" t="s">
        <v>166</v>
      </c>
      <c r="F142" s="275" t="s">
        <v>167</v>
      </c>
      <c r="G142" s="275"/>
      <c r="H142" s="275"/>
      <c r="I142" s="275"/>
      <c r="J142" s="168" t="s">
        <v>161</v>
      </c>
      <c r="K142" s="169">
        <v>0.20799999999999999</v>
      </c>
      <c r="L142" s="276">
        <v>0</v>
      </c>
      <c r="M142" s="277"/>
      <c r="N142" s="278">
        <f>ROUND(L142*K142,2)</f>
        <v>0</v>
      </c>
      <c r="O142" s="278"/>
      <c r="P142" s="278"/>
      <c r="Q142" s="278"/>
      <c r="R142" s="39"/>
      <c r="T142" s="170" t="s">
        <v>22</v>
      </c>
      <c r="U142" s="46" t="s">
        <v>43</v>
      </c>
      <c r="V142" s="38"/>
      <c r="W142" s="171">
        <f>V142*K142</f>
        <v>0</v>
      </c>
      <c r="X142" s="171">
        <v>1.94302</v>
      </c>
      <c r="Y142" s="171">
        <f>X142*K142</f>
        <v>0.40414815999999998</v>
      </c>
      <c r="Z142" s="171">
        <v>0</v>
      </c>
      <c r="AA142" s="172">
        <f>Z142*K142</f>
        <v>0</v>
      </c>
      <c r="AR142" s="20" t="s">
        <v>162</v>
      </c>
      <c r="AT142" s="20" t="s">
        <v>158</v>
      </c>
      <c r="AU142" s="20" t="s">
        <v>102</v>
      </c>
      <c r="AY142" s="20" t="s">
        <v>157</v>
      </c>
      <c r="BE142" s="108">
        <f>IF(U142="základní",N142,0)</f>
        <v>0</v>
      </c>
      <c r="BF142" s="108">
        <f>IF(U142="snížená",N142,0)</f>
        <v>0</v>
      </c>
      <c r="BG142" s="108">
        <f>IF(U142="zákl. přenesená",N142,0)</f>
        <v>0</v>
      </c>
      <c r="BH142" s="108">
        <f>IF(U142="sníž. přenesená",N142,0)</f>
        <v>0</v>
      </c>
      <c r="BI142" s="108">
        <f>IF(U142="nulová",N142,0)</f>
        <v>0</v>
      </c>
      <c r="BJ142" s="20" t="s">
        <v>86</v>
      </c>
      <c r="BK142" s="108">
        <f>ROUND(L142*K142,2)</f>
        <v>0</v>
      </c>
      <c r="BL142" s="20" t="s">
        <v>162</v>
      </c>
      <c r="BM142" s="20" t="s">
        <v>168</v>
      </c>
    </row>
    <row r="143" spans="2:65" s="10" customFormat="1" ht="22.5" customHeight="1">
      <c r="B143" s="173"/>
      <c r="C143" s="174"/>
      <c r="D143" s="174"/>
      <c r="E143" s="175" t="s">
        <v>22</v>
      </c>
      <c r="F143" s="279" t="s">
        <v>169</v>
      </c>
      <c r="G143" s="280"/>
      <c r="H143" s="280"/>
      <c r="I143" s="280"/>
      <c r="J143" s="174"/>
      <c r="K143" s="176">
        <v>0.20799999999999999</v>
      </c>
      <c r="L143" s="174"/>
      <c r="M143" s="174"/>
      <c r="N143" s="174"/>
      <c r="O143" s="174"/>
      <c r="P143" s="174"/>
      <c r="Q143" s="174"/>
      <c r="R143" s="177"/>
      <c r="T143" s="178"/>
      <c r="U143" s="174"/>
      <c r="V143" s="174"/>
      <c r="W143" s="174"/>
      <c r="X143" s="174"/>
      <c r="Y143" s="174"/>
      <c r="Z143" s="174"/>
      <c r="AA143" s="179"/>
      <c r="AT143" s="180" t="s">
        <v>165</v>
      </c>
      <c r="AU143" s="180" t="s">
        <v>102</v>
      </c>
      <c r="AV143" s="10" t="s">
        <v>102</v>
      </c>
      <c r="AW143" s="10" t="s">
        <v>36</v>
      </c>
      <c r="AX143" s="10" t="s">
        <v>86</v>
      </c>
      <c r="AY143" s="180" t="s">
        <v>157</v>
      </c>
    </row>
    <row r="144" spans="2:65" s="1" customFormat="1" ht="31.5" customHeight="1">
      <c r="B144" s="37"/>
      <c r="C144" s="166" t="s">
        <v>170</v>
      </c>
      <c r="D144" s="166" t="s">
        <v>158</v>
      </c>
      <c r="E144" s="167" t="s">
        <v>171</v>
      </c>
      <c r="F144" s="275" t="s">
        <v>172</v>
      </c>
      <c r="G144" s="275"/>
      <c r="H144" s="275"/>
      <c r="I144" s="275"/>
      <c r="J144" s="168" t="s">
        <v>173</v>
      </c>
      <c r="K144" s="169">
        <v>9.5000000000000001E-2</v>
      </c>
      <c r="L144" s="276">
        <v>0</v>
      </c>
      <c r="M144" s="277"/>
      <c r="N144" s="278">
        <f>ROUND(L144*K144,2)</f>
        <v>0</v>
      </c>
      <c r="O144" s="278"/>
      <c r="P144" s="278"/>
      <c r="Q144" s="278"/>
      <c r="R144" s="39"/>
      <c r="T144" s="170" t="s">
        <v>22</v>
      </c>
      <c r="U144" s="46" t="s">
        <v>43</v>
      </c>
      <c r="V144" s="38"/>
      <c r="W144" s="171">
        <f>V144*K144</f>
        <v>0</v>
      </c>
      <c r="X144" s="171">
        <v>1.0900000000000001</v>
      </c>
      <c r="Y144" s="171">
        <f>X144*K144</f>
        <v>0.10355</v>
      </c>
      <c r="Z144" s="171">
        <v>0</v>
      </c>
      <c r="AA144" s="172">
        <f>Z144*K144</f>
        <v>0</v>
      </c>
      <c r="AR144" s="20" t="s">
        <v>162</v>
      </c>
      <c r="AT144" s="20" t="s">
        <v>158</v>
      </c>
      <c r="AU144" s="20" t="s">
        <v>102</v>
      </c>
      <c r="AY144" s="20" t="s">
        <v>157</v>
      </c>
      <c r="BE144" s="108">
        <f>IF(U144="základní",N144,0)</f>
        <v>0</v>
      </c>
      <c r="BF144" s="108">
        <f>IF(U144="snížená",N144,0)</f>
        <v>0</v>
      </c>
      <c r="BG144" s="108">
        <f>IF(U144="zákl. přenesená",N144,0)</f>
        <v>0</v>
      </c>
      <c r="BH144" s="108">
        <f>IF(U144="sníž. přenesená",N144,0)</f>
        <v>0</v>
      </c>
      <c r="BI144" s="108">
        <f>IF(U144="nulová",N144,0)</f>
        <v>0</v>
      </c>
      <c r="BJ144" s="20" t="s">
        <v>86</v>
      </c>
      <c r="BK144" s="108">
        <f>ROUND(L144*K144,2)</f>
        <v>0</v>
      </c>
      <c r="BL144" s="20" t="s">
        <v>162</v>
      </c>
      <c r="BM144" s="20" t="s">
        <v>174</v>
      </c>
    </row>
    <row r="145" spans="2:65" s="11" customFormat="1" ht="22.5" customHeight="1">
      <c r="B145" s="181"/>
      <c r="C145" s="182"/>
      <c r="D145" s="182"/>
      <c r="E145" s="183" t="s">
        <v>22</v>
      </c>
      <c r="F145" s="281" t="s">
        <v>175</v>
      </c>
      <c r="G145" s="282"/>
      <c r="H145" s="282"/>
      <c r="I145" s="282"/>
      <c r="J145" s="182"/>
      <c r="K145" s="184" t="s">
        <v>22</v>
      </c>
      <c r="L145" s="182"/>
      <c r="M145" s="182"/>
      <c r="N145" s="182"/>
      <c r="O145" s="182"/>
      <c r="P145" s="182"/>
      <c r="Q145" s="182"/>
      <c r="R145" s="185"/>
      <c r="T145" s="186"/>
      <c r="U145" s="182"/>
      <c r="V145" s="182"/>
      <c r="W145" s="182"/>
      <c r="X145" s="182"/>
      <c r="Y145" s="182"/>
      <c r="Z145" s="182"/>
      <c r="AA145" s="187"/>
      <c r="AT145" s="188" t="s">
        <v>165</v>
      </c>
      <c r="AU145" s="188" t="s">
        <v>102</v>
      </c>
      <c r="AV145" s="11" t="s">
        <v>86</v>
      </c>
      <c r="AW145" s="11" t="s">
        <v>36</v>
      </c>
      <c r="AX145" s="11" t="s">
        <v>78</v>
      </c>
      <c r="AY145" s="188" t="s">
        <v>157</v>
      </c>
    </row>
    <row r="146" spans="2:65" s="10" customFormat="1" ht="22.5" customHeight="1">
      <c r="B146" s="173"/>
      <c r="C146" s="174"/>
      <c r="D146" s="174"/>
      <c r="E146" s="175" t="s">
        <v>22</v>
      </c>
      <c r="F146" s="283" t="s">
        <v>176</v>
      </c>
      <c r="G146" s="284"/>
      <c r="H146" s="284"/>
      <c r="I146" s="284"/>
      <c r="J146" s="174"/>
      <c r="K146" s="176">
        <v>9.5000000000000001E-2</v>
      </c>
      <c r="L146" s="174"/>
      <c r="M146" s="174"/>
      <c r="N146" s="174"/>
      <c r="O146" s="174"/>
      <c r="P146" s="174"/>
      <c r="Q146" s="174"/>
      <c r="R146" s="177"/>
      <c r="T146" s="178"/>
      <c r="U146" s="174"/>
      <c r="V146" s="174"/>
      <c r="W146" s="174"/>
      <c r="X146" s="174"/>
      <c r="Y146" s="174"/>
      <c r="Z146" s="174"/>
      <c r="AA146" s="179"/>
      <c r="AT146" s="180" t="s">
        <v>165</v>
      </c>
      <c r="AU146" s="180" t="s">
        <v>102</v>
      </c>
      <c r="AV146" s="10" t="s">
        <v>102</v>
      </c>
      <c r="AW146" s="10" t="s">
        <v>36</v>
      </c>
      <c r="AX146" s="10" t="s">
        <v>86</v>
      </c>
      <c r="AY146" s="180" t="s">
        <v>157</v>
      </c>
    </row>
    <row r="147" spans="2:65" s="9" customFormat="1" ht="29.85" customHeight="1">
      <c r="B147" s="155"/>
      <c r="C147" s="156"/>
      <c r="D147" s="165" t="s">
        <v>114</v>
      </c>
      <c r="E147" s="165"/>
      <c r="F147" s="165"/>
      <c r="G147" s="165"/>
      <c r="H147" s="165"/>
      <c r="I147" s="165"/>
      <c r="J147" s="165"/>
      <c r="K147" s="165"/>
      <c r="L147" s="165"/>
      <c r="M147" s="165"/>
      <c r="N147" s="296">
        <f>BK147</f>
        <v>0</v>
      </c>
      <c r="O147" s="297"/>
      <c r="P147" s="297"/>
      <c r="Q147" s="297"/>
      <c r="R147" s="158"/>
      <c r="T147" s="159"/>
      <c r="U147" s="156"/>
      <c r="V147" s="156"/>
      <c r="W147" s="160">
        <f>SUM(W148:W174)</f>
        <v>0</v>
      </c>
      <c r="X147" s="156"/>
      <c r="Y147" s="160">
        <f>SUM(Y148:Y174)</f>
        <v>17.330842700000002</v>
      </c>
      <c r="Z147" s="156"/>
      <c r="AA147" s="161">
        <f>SUM(AA148:AA174)</f>
        <v>0</v>
      </c>
      <c r="AR147" s="162" t="s">
        <v>86</v>
      </c>
      <c r="AT147" s="163" t="s">
        <v>77</v>
      </c>
      <c r="AU147" s="163" t="s">
        <v>86</v>
      </c>
      <c r="AY147" s="162" t="s">
        <v>157</v>
      </c>
      <c r="BK147" s="164">
        <f>SUM(BK148:BK174)</f>
        <v>0</v>
      </c>
    </row>
    <row r="148" spans="2:65" s="1" customFormat="1" ht="31.5" customHeight="1">
      <c r="B148" s="37"/>
      <c r="C148" s="166" t="s">
        <v>162</v>
      </c>
      <c r="D148" s="166" t="s">
        <v>158</v>
      </c>
      <c r="E148" s="167" t="s">
        <v>177</v>
      </c>
      <c r="F148" s="275" t="s">
        <v>178</v>
      </c>
      <c r="G148" s="275"/>
      <c r="H148" s="275"/>
      <c r="I148" s="275"/>
      <c r="J148" s="168" t="s">
        <v>179</v>
      </c>
      <c r="K148" s="169">
        <v>4.7300000000000004</v>
      </c>
      <c r="L148" s="276">
        <v>0</v>
      </c>
      <c r="M148" s="277"/>
      <c r="N148" s="278">
        <f>ROUND(L148*K148,2)</f>
        <v>0</v>
      </c>
      <c r="O148" s="278"/>
      <c r="P148" s="278"/>
      <c r="Q148" s="278"/>
      <c r="R148" s="39"/>
      <c r="T148" s="170" t="s">
        <v>22</v>
      </c>
      <c r="U148" s="46" t="s">
        <v>43</v>
      </c>
      <c r="V148" s="38"/>
      <c r="W148" s="171">
        <f>V148*K148</f>
        <v>0</v>
      </c>
      <c r="X148" s="171">
        <v>7.3499999999999998E-3</v>
      </c>
      <c r="Y148" s="171">
        <f>X148*K148</f>
        <v>3.4765500000000005E-2</v>
      </c>
      <c r="Z148" s="171">
        <v>0</v>
      </c>
      <c r="AA148" s="172">
        <f>Z148*K148</f>
        <v>0</v>
      </c>
      <c r="AR148" s="20" t="s">
        <v>162</v>
      </c>
      <c r="AT148" s="20" t="s">
        <v>158</v>
      </c>
      <c r="AU148" s="20" t="s">
        <v>102</v>
      </c>
      <c r="AY148" s="20" t="s">
        <v>157</v>
      </c>
      <c r="BE148" s="108">
        <f>IF(U148="základní",N148,0)</f>
        <v>0</v>
      </c>
      <c r="BF148" s="108">
        <f>IF(U148="snížená",N148,0)</f>
        <v>0</v>
      </c>
      <c r="BG148" s="108">
        <f>IF(U148="zákl. přenesená",N148,0)</f>
        <v>0</v>
      </c>
      <c r="BH148" s="108">
        <f>IF(U148="sníž. přenesená",N148,0)</f>
        <v>0</v>
      </c>
      <c r="BI148" s="108">
        <f>IF(U148="nulová",N148,0)</f>
        <v>0</v>
      </c>
      <c r="BJ148" s="20" t="s">
        <v>86</v>
      </c>
      <c r="BK148" s="108">
        <f>ROUND(L148*K148,2)</f>
        <v>0</v>
      </c>
      <c r="BL148" s="20" t="s">
        <v>162</v>
      </c>
      <c r="BM148" s="20" t="s">
        <v>180</v>
      </c>
    </row>
    <row r="149" spans="2:65" s="10" customFormat="1" ht="22.5" customHeight="1">
      <c r="B149" s="173"/>
      <c r="C149" s="174"/>
      <c r="D149" s="174"/>
      <c r="E149" s="175" t="s">
        <v>22</v>
      </c>
      <c r="F149" s="279" t="s">
        <v>181</v>
      </c>
      <c r="G149" s="280"/>
      <c r="H149" s="280"/>
      <c r="I149" s="280"/>
      <c r="J149" s="174"/>
      <c r="K149" s="176">
        <v>4.7300000000000004</v>
      </c>
      <c r="L149" s="174"/>
      <c r="M149" s="174"/>
      <c r="N149" s="174"/>
      <c r="O149" s="174"/>
      <c r="P149" s="174"/>
      <c r="Q149" s="174"/>
      <c r="R149" s="177"/>
      <c r="T149" s="178"/>
      <c r="U149" s="174"/>
      <c r="V149" s="174"/>
      <c r="W149" s="174"/>
      <c r="X149" s="174"/>
      <c r="Y149" s="174"/>
      <c r="Z149" s="174"/>
      <c r="AA149" s="179"/>
      <c r="AT149" s="180" t="s">
        <v>165</v>
      </c>
      <c r="AU149" s="180" t="s">
        <v>102</v>
      </c>
      <c r="AV149" s="10" t="s">
        <v>102</v>
      </c>
      <c r="AW149" s="10" t="s">
        <v>36</v>
      </c>
      <c r="AX149" s="10" t="s">
        <v>86</v>
      </c>
      <c r="AY149" s="180" t="s">
        <v>157</v>
      </c>
    </row>
    <row r="150" spans="2:65" s="1" customFormat="1" ht="31.5" customHeight="1">
      <c r="B150" s="37"/>
      <c r="C150" s="166" t="s">
        <v>182</v>
      </c>
      <c r="D150" s="166" t="s">
        <v>158</v>
      </c>
      <c r="E150" s="167" t="s">
        <v>183</v>
      </c>
      <c r="F150" s="275" t="s">
        <v>184</v>
      </c>
      <c r="G150" s="275"/>
      <c r="H150" s="275"/>
      <c r="I150" s="275"/>
      <c r="J150" s="168" t="s">
        <v>179</v>
      </c>
      <c r="K150" s="169">
        <v>149.76</v>
      </c>
      <c r="L150" s="276">
        <v>0</v>
      </c>
      <c r="M150" s="277"/>
      <c r="N150" s="278">
        <f>ROUND(L150*K150,2)</f>
        <v>0</v>
      </c>
      <c r="O150" s="278"/>
      <c r="P150" s="278"/>
      <c r="Q150" s="278"/>
      <c r="R150" s="39"/>
      <c r="T150" s="170" t="s">
        <v>22</v>
      </c>
      <c r="U150" s="46" t="s">
        <v>43</v>
      </c>
      <c r="V150" s="38"/>
      <c r="W150" s="171">
        <f>V150*K150</f>
        <v>0</v>
      </c>
      <c r="X150" s="171">
        <v>2.9479999999999999E-2</v>
      </c>
      <c r="Y150" s="171">
        <f>X150*K150</f>
        <v>4.4149247999999996</v>
      </c>
      <c r="Z150" s="171">
        <v>0</v>
      </c>
      <c r="AA150" s="172">
        <f>Z150*K150</f>
        <v>0</v>
      </c>
      <c r="AR150" s="20" t="s">
        <v>162</v>
      </c>
      <c r="AT150" s="20" t="s">
        <v>158</v>
      </c>
      <c r="AU150" s="20" t="s">
        <v>102</v>
      </c>
      <c r="AY150" s="20" t="s">
        <v>157</v>
      </c>
      <c r="BE150" s="108">
        <f>IF(U150="základní",N150,0)</f>
        <v>0</v>
      </c>
      <c r="BF150" s="108">
        <f>IF(U150="snížená",N150,0)</f>
        <v>0</v>
      </c>
      <c r="BG150" s="108">
        <f>IF(U150="zákl. přenesená",N150,0)</f>
        <v>0</v>
      </c>
      <c r="BH150" s="108">
        <f>IF(U150="sníž. přenesená",N150,0)</f>
        <v>0</v>
      </c>
      <c r="BI150" s="108">
        <f>IF(U150="nulová",N150,0)</f>
        <v>0</v>
      </c>
      <c r="BJ150" s="20" t="s">
        <v>86</v>
      </c>
      <c r="BK150" s="108">
        <f>ROUND(L150*K150,2)</f>
        <v>0</v>
      </c>
      <c r="BL150" s="20" t="s">
        <v>162</v>
      </c>
      <c r="BM150" s="20" t="s">
        <v>185</v>
      </c>
    </row>
    <row r="151" spans="2:65" s="11" customFormat="1" ht="22.5" customHeight="1">
      <c r="B151" s="181"/>
      <c r="C151" s="182"/>
      <c r="D151" s="182"/>
      <c r="E151" s="183" t="s">
        <v>22</v>
      </c>
      <c r="F151" s="281" t="s">
        <v>186</v>
      </c>
      <c r="G151" s="282"/>
      <c r="H151" s="282"/>
      <c r="I151" s="282"/>
      <c r="J151" s="182"/>
      <c r="K151" s="184" t="s">
        <v>22</v>
      </c>
      <c r="L151" s="182"/>
      <c r="M151" s="182"/>
      <c r="N151" s="182"/>
      <c r="O151" s="182"/>
      <c r="P151" s="182"/>
      <c r="Q151" s="182"/>
      <c r="R151" s="185"/>
      <c r="T151" s="186"/>
      <c r="U151" s="182"/>
      <c r="V151" s="182"/>
      <c r="W151" s="182"/>
      <c r="X151" s="182"/>
      <c r="Y151" s="182"/>
      <c r="Z151" s="182"/>
      <c r="AA151" s="187"/>
      <c r="AT151" s="188" t="s">
        <v>165</v>
      </c>
      <c r="AU151" s="188" t="s">
        <v>102</v>
      </c>
      <c r="AV151" s="11" t="s">
        <v>86</v>
      </c>
      <c r="AW151" s="11" t="s">
        <v>36</v>
      </c>
      <c r="AX151" s="11" t="s">
        <v>78</v>
      </c>
      <c r="AY151" s="188" t="s">
        <v>157</v>
      </c>
    </row>
    <row r="152" spans="2:65" s="11" customFormat="1" ht="22.5" customHeight="1">
      <c r="B152" s="181"/>
      <c r="C152" s="182"/>
      <c r="D152" s="182"/>
      <c r="E152" s="183" t="s">
        <v>22</v>
      </c>
      <c r="F152" s="285" t="s">
        <v>187</v>
      </c>
      <c r="G152" s="286"/>
      <c r="H152" s="286"/>
      <c r="I152" s="286"/>
      <c r="J152" s="182"/>
      <c r="K152" s="184" t="s">
        <v>22</v>
      </c>
      <c r="L152" s="182"/>
      <c r="M152" s="182"/>
      <c r="N152" s="182"/>
      <c r="O152" s="182"/>
      <c r="P152" s="182"/>
      <c r="Q152" s="182"/>
      <c r="R152" s="185"/>
      <c r="T152" s="186"/>
      <c r="U152" s="182"/>
      <c r="V152" s="182"/>
      <c r="W152" s="182"/>
      <c r="X152" s="182"/>
      <c r="Y152" s="182"/>
      <c r="Z152" s="182"/>
      <c r="AA152" s="187"/>
      <c r="AT152" s="188" t="s">
        <v>165</v>
      </c>
      <c r="AU152" s="188" t="s">
        <v>102</v>
      </c>
      <c r="AV152" s="11" t="s">
        <v>86</v>
      </c>
      <c r="AW152" s="11" t="s">
        <v>36</v>
      </c>
      <c r="AX152" s="11" t="s">
        <v>78</v>
      </c>
      <c r="AY152" s="188" t="s">
        <v>157</v>
      </c>
    </row>
    <row r="153" spans="2:65" s="11" customFormat="1" ht="22.5" customHeight="1">
      <c r="B153" s="181"/>
      <c r="C153" s="182"/>
      <c r="D153" s="182"/>
      <c r="E153" s="183" t="s">
        <v>22</v>
      </c>
      <c r="F153" s="285" t="s">
        <v>188</v>
      </c>
      <c r="G153" s="286"/>
      <c r="H153" s="286"/>
      <c r="I153" s="286"/>
      <c r="J153" s="182"/>
      <c r="K153" s="184" t="s">
        <v>22</v>
      </c>
      <c r="L153" s="182"/>
      <c r="M153" s="182"/>
      <c r="N153" s="182"/>
      <c r="O153" s="182"/>
      <c r="P153" s="182"/>
      <c r="Q153" s="182"/>
      <c r="R153" s="185"/>
      <c r="T153" s="186"/>
      <c r="U153" s="182"/>
      <c r="V153" s="182"/>
      <c r="W153" s="182"/>
      <c r="X153" s="182"/>
      <c r="Y153" s="182"/>
      <c r="Z153" s="182"/>
      <c r="AA153" s="187"/>
      <c r="AT153" s="188" t="s">
        <v>165</v>
      </c>
      <c r="AU153" s="188" t="s">
        <v>102</v>
      </c>
      <c r="AV153" s="11" t="s">
        <v>86</v>
      </c>
      <c r="AW153" s="11" t="s">
        <v>36</v>
      </c>
      <c r="AX153" s="11" t="s">
        <v>78</v>
      </c>
      <c r="AY153" s="188" t="s">
        <v>157</v>
      </c>
    </row>
    <row r="154" spans="2:65" s="11" customFormat="1" ht="22.5" customHeight="1">
      <c r="B154" s="181"/>
      <c r="C154" s="182"/>
      <c r="D154" s="182"/>
      <c r="E154" s="183" t="s">
        <v>22</v>
      </c>
      <c r="F154" s="285" t="s">
        <v>189</v>
      </c>
      <c r="G154" s="286"/>
      <c r="H154" s="286"/>
      <c r="I154" s="286"/>
      <c r="J154" s="182"/>
      <c r="K154" s="184" t="s">
        <v>22</v>
      </c>
      <c r="L154" s="182"/>
      <c r="M154" s="182"/>
      <c r="N154" s="182"/>
      <c r="O154" s="182"/>
      <c r="P154" s="182"/>
      <c r="Q154" s="182"/>
      <c r="R154" s="185"/>
      <c r="T154" s="186"/>
      <c r="U154" s="182"/>
      <c r="V154" s="182"/>
      <c r="W154" s="182"/>
      <c r="X154" s="182"/>
      <c r="Y154" s="182"/>
      <c r="Z154" s="182"/>
      <c r="AA154" s="187"/>
      <c r="AT154" s="188" t="s">
        <v>165</v>
      </c>
      <c r="AU154" s="188" t="s">
        <v>102</v>
      </c>
      <c r="AV154" s="11" t="s">
        <v>86</v>
      </c>
      <c r="AW154" s="11" t="s">
        <v>36</v>
      </c>
      <c r="AX154" s="11" t="s">
        <v>78</v>
      </c>
      <c r="AY154" s="188" t="s">
        <v>157</v>
      </c>
    </row>
    <row r="155" spans="2:65" s="10" customFormat="1" ht="22.5" customHeight="1">
      <c r="B155" s="173"/>
      <c r="C155" s="174"/>
      <c r="D155" s="174"/>
      <c r="E155" s="175" t="s">
        <v>22</v>
      </c>
      <c r="F155" s="283" t="s">
        <v>190</v>
      </c>
      <c r="G155" s="284"/>
      <c r="H155" s="284"/>
      <c r="I155" s="284"/>
      <c r="J155" s="174"/>
      <c r="K155" s="176">
        <v>149.76</v>
      </c>
      <c r="L155" s="174"/>
      <c r="M155" s="174"/>
      <c r="N155" s="174"/>
      <c r="O155" s="174"/>
      <c r="P155" s="174"/>
      <c r="Q155" s="174"/>
      <c r="R155" s="177"/>
      <c r="T155" s="178"/>
      <c r="U155" s="174"/>
      <c r="V155" s="174"/>
      <c r="W155" s="174"/>
      <c r="X155" s="174"/>
      <c r="Y155" s="174"/>
      <c r="Z155" s="174"/>
      <c r="AA155" s="179"/>
      <c r="AT155" s="180" t="s">
        <v>165</v>
      </c>
      <c r="AU155" s="180" t="s">
        <v>102</v>
      </c>
      <c r="AV155" s="10" t="s">
        <v>102</v>
      </c>
      <c r="AW155" s="10" t="s">
        <v>36</v>
      </c>
      <c r="AX155" s="10" t="s">
        <v>86</v>
      </c>
      <c r="AY155" s="180" t="s">
        <v>157</v>
      </c>
    </row>
    <row r="156" spans="2:65" s="1" customFormat="1" ht="22.5" customHeight="1">
      <c r="B156" s="37"/>
      <c r="C156" s="166" t="s">
        <v>191</v>
      </c>
      <c r="D156" s="166" t="s">
        <v>158</v>
      </c>
      <c r="E156" s="167" t="s">
        <v>192</v>
      </c>
      <c r="F156" s="275" t="s">
        <v>193</v>
      </c>
      <c r="G156" s="275"/>
      <c r="H156" s="275"/>
      <c r="I156" s="275"/>
      <c r="J156" s="168" t="s">
        <v>179</v>
      </c>
      <c r="K156" s="169">
        <v>149.76</v>
      </c>
      <c r="L156" s="276">
        <v>0</v>
      </c>
      <c r="M156" s="277"/>
      <c r="N156" s="278">
        <f>ROUND(L156*K156,2)</f>
        <v>0</v>
      </c>
      <c r="O156" s="278"/>
      <c r="P156" s="278"/>
      <c r="Q156" s="278"/>
      <c r="R156" s="39"/>
      <c r="T156" s="170" t="s">
        <v>22</v>
      </c>
      <c r="U156" s="46" t="s">
        <v>43</v>
      </c>
      <c r="V156" s="38"/>
      <c r="W156" s="171">
        <f>V156*K156</f>
        <v>0</v>
      </c>
      <c r="X156" s="171">
        <v>3.9100000000000003E-3</v>
      </c>
      <c r="Y156" s="171">
        <f>X156*K156</f>
        <v>0.58556160000000002</v>
      </c>
      <c r="Z156" s="171">
        <v>0</v>
      </c>
      <c r="AA156" s="172">
        <f>Z156*K156</f>
        <v>0</v>
      </c>
      <c r="AR156" s="20" t="s">
        <v>162</v>
      </c>
      <c r="AT156" s="20" t="s">
        <v>158</v>
      </c>
      <c r="AU156" s="20" t="s">
        <v>102</v>
      </c>
      <c r="AY156" s="20" t="s">
        <v>157</v>
      </c>
      <c r="BE156" s="108">
        <f>IF(U156="základní",N156,0)</f>
        <v>0</v>
      </c>
      <c r="BF156" s="108">
        <f>IF(U156="snížená",N156,0)</f>
        <v>0</v>
      </c>
      <c r="BG156" s="108">
        <f>IF(U156="zákl. přenesená",N156,0)</f>
        <v>0</v>
      </c>
      <c r="BH156" s="108">
        <f>IF(U156="sníž. přenesená",N156,0)</f>
        <v>0</v>
      </c>
      <c r="BI156" s="108">
        <f>IF(U156="nulová",N156,0)</f>
        <v>0</v>
      </c>
      <c r="BJ156" s="20" t="s">
        <v>86</v>
      </c>
      <c r="BK156" s="108">
        <f>ROUND(L156*K156,2)</f>
        <v>0</v>
      </c>
      <c r="BL156" s="20" t="s">
        <v>162</v>
      </c>
      <c r="BM156" s="20" t="s">
        <v>194</v>
      </c>
    </row>
    <row r="157" spans="2:65" s="10" customFormat="1" ht="22.5" customHeight="1">
      <c r="B157" s="173"/>
      <c r="C157" s="174"/>
      <c r="D157" s="174"/>
      <c r="E157" s="175" t="s">
        <v>22</v>
      </c>
      <c r="F157" s="279" t="s">
        <v>195</v>
      </c>
      <c r="G157" s="280"/>
      <c r="H157" s="280"/>
      <c r="I157" s="280"/>
      <c r="J157" s="174"/>
      <c r="K157" s="176">
        <v>149.76</v>
      </c>
      <c r="L157" s="174"/>
      <c r="M157" s="174"/>
      <c r="N157" s="174"/>
      <c r="O157" s="174"/>
      <c r="P157" s="174"/>
      <c r="Q157" s="174"/>
      <c r="R157" s="177"/>
      <c r="T157" s="178"/>
      <c r="U157" s="174"/>
      <c r="V157" s="174"/>
      <c r="W157" s="174"/>
      <c r="X157" s="174"/>
      <c r="Y157" s="174"/>
      <c r="Z157" s="174"/>
      <c r="AA157" s="179"/>
      <c r="AT157" s="180" t="s">
        <v>165</v>
      </c>
      <c r="AU157" s="180" t="s">
        <v>102</v>
      </c>
      <c r="AV157" s="10" t="s">
        <v>102</v>
      </c>
      <c r="AW157" s="10" t="s">
        <v>36</v>
      </c>
      <c r="AX157" s="10" t="s">
        <v>86</v>
      </c>
      <c r="AY157" s="180" t="s">
        <v>157</v>
      </c>
    </row>
    <row r="158" spans="2:65" s="1" customFormat="1" ht="31.5" customHeight="1">
      <c r="B158" s="37"/>
      <c r="C158" s="166" t="s">
        <v>196</v>
      </c>
      <c r="D158" s="166" t="s">
        <v>158</v>
      </c>
      <c r="E158" s="167" t="s">
        <v>197</v>
      </c>
      <c r="F158" s="275" t="s">
        <v>198</v>
      </c>
      <c r="G158" s="275"/>
      <c r="H158" s="275"/>
      <c r="I158" s="275"/>
      <c r="J158" s="168" t="s">
        <v>179</v>
      </c>
      <c r="K158" s="169">
        <v>4.7300000000000004</v>
      </c>
      <c r="L158" s="276">
        <v>0</v>
      </c>
      <c r="M158" s="277"/>
      <c r="N158" s="278">
        <f>ROUND(L158*K158,2)</f>
        <v>0</v>
      </c>
      <c r="O158" s="278"/>
      <c r="P158" s="278"/>
      <c r="Q158" s="278"/>
      <c r="R158" s="39"/>
      <c r="T158" s="170" t="s">
        <v>22</v>
      </c>
      <c r="U158" s="46" t="s">
        <v>43</v>
      </c>
      <c r="V158" s="38"/>
      <c r="W158" s="171">
        <f>V158*K158</f>
        <v>0</v>
      </c>
      <c r="X158" s="171">
        <v>1.3129999999999999E-2</v>
      </c>
      <c r="Y158" s="171">
        <f>X158*K158</f>
        <v>6.2104900000000005E-2</v>
      </c>
      <c r="Z158" s="171">
        <v>0</v>
      </c>
      <c r="AA158" s="172">
        <f>Z158*K158</f>
        <v>0</v>
      </c>
      <c r="AR158" s="20" t="s">
        <v>162</v>
      </c>
      <c r="AT158" s="20" t="s">
        <v>158</v>
      </c>
      <c r="AU158" s="20" t="s">
        <v>102</v>
      </c>
      <c r="AY158" s="20" t="s">
        <v>157</v>
      </c>
      <c r="BE158" s="108">
        <f>IF(U158="základní",N158,0)</f>
        <v>0</v>
      </c>
      <c r="BF158" s="108">
        <f>IF(U158="snížená",N158,0)</f>
        <v>0</v>
      </c>
      <c r="BG158" s="108">
        <f>IF(U158="zákl. přenesená",N158,0)</f>
        <v>0</v>
      </c>
      <c r="BH158" s="108">
        <f>IF(U158="sníž. přenesená",N158,0)</f>
        <v>0</v>
      </c>
      <c r="BI158" s="108">
        <f>IF(U158="nulová",N158,0)</f>
        <v>0</v>
      </c>
      <c r="BJ158" s="20" t="s">
        <v>86</v>
      </c>
      <c r="BK158" s="108">
        <f>ROUND(L158*K158,2)</f>
        <v>0</v>
      </c>
      <c r="BL158" s="20" t="s">
        <v>162</v>
      </c>
      <c r="BM158" s="20" t="s">
        <v>199</v>
      </c>
    </row>
    <row r="159" spans="2:65" s="10" customFormat="1" ht="22.5" customHeight="1">
      <c r="B159" s="173"/>
      <c r="C159" s="174"/>
      <c r="D159" s="174"/>
      <c r="E159" s="175" t="s">
        <v>22</v>
      </c>
      <c r="F159" s="279" t="s">
        <v>181</v>
      </c>
      <c r="G159" s="280"/>
      <c r="H159" s="280"/>
      <c r="I159" s="280"/>
      <c r="J159" s="174"/>
      <c r="K159" s="176">
        <v>4.7300000000000004</v>
      </c>
      <c r="L159" s="174"/>
      <c r="M159" s="174"/>
      <c r="N159" s="174"/>
      <c r="O159" s="174"/>
      <c r="P159" s="174"/>
      <c r="Q159" s="174"/>
      <c r="R159" s="177"/>
      <c r="T159" s="178"/>
      <c r="U159" s="174"/>
      <c r="V159" s="174"/>
      <c r="W159" s="174"/>
      <c r="X159" s="174"/>
      <c r="Y159" s="174"/>
      <c r="Z159" s="174"/>
      <c r="AA159" s="179"/>
      <c r="AT159" s="180" t="s">
        <v>165</v>
      </c>
      <c r="AU159" s="180" t="s">
        <v>102</v>
      </c>
      <c r="AV159" s="10" t="s">
        <v>102</v>
      </c>
      <c r="AW159" s="10" t="s">
        <v>36</v>
      </c>
      <c r="AX159" s="10" t="s">
        <v>86</v>
      </c>
      <c r="AY159" s="180" t="s">
        <v>157</v>
      </c>
    </row>
    <row r="160" spans="2:65" s="1" customFormat="1" ht="22.5" customHeight="1">
      <c r="B160" s="37"/>
      <c r="C160" s="166" t="s">
        <v>200</v>
      </c>
      <c r="D160" s="166" t="s">
        <v>158</v>
      </c>
      <c r="E160" s="167" t="s">
        <v>201</v>
      </c>
      <c r="F160" s="275" t="s">
        <v>202</v>
      </c>
      <c r="G160" s="275"/>
      <c r="H160" s="275"/>
      <c r="I160" s="275"/>
      <c r="J160" s="168" t="s">
        <v>179</v>
      </c>
      <c r="K160" s="169">
        <v>5.085</v>
      </c>
      <c r="L160" s="276">
        <v>0</v>
      </c>
      <c r="M160" s="277"/>
      <c r="N160" s="278">
        <f>ROUND(L160*K160,2)</f>
        <v>0</v>
      </c>
      <c r="O160" s="278"/>
      <c r="P160" s="278"/>
      <c r="Q160" s="278"/>
      <c r="R160" s="39"/>
      <c r="T160" s="170" t="s">
        <v>22</v>
      </c>
      <c r="U160" s="46" t="s">
        <v>43</v>
      </c>
      <c r="V160" s="38"/>
      <c r="W160" s="171">
        <f>V160*K160</f>
        <v>0</v>
      </c>
      <c r="X160" s="171">
        <v>8.4999999999999995E-4</v>
      </c>
      <c r="Y160" s="171">
        <f>X160*K160</f>
        <v>4.3222499999999997E-3</v>
      </c>
      <c r="Z160" s="171">
        <v>0</v>
      </c>
      <c r="AA160" s="172">
        <f>Z160*K160</f>
        <v>0</v>
      </c>
      <c r="AR160" s="20" t="s">
        <v>162</v>
      </c>
      <c r="AT160" s="20" t="s">
        <v>158</v>
      </c>
      <c r="AU160" s="20" t="s">
        <v>102</v>
      </c>
      <c r="AY160" s="20" t="s">
        <v>157</v>
      </c>
      <c r="BE160" s="108">
        <f>IF(U160="základní",N160,0)</f>
        <v>0</v>
      </c>
      <c r="BF160" s="108">
        <f>IF(U160="snížená",N160,0)</f>
        <v>0</v>
      </c>
      <c r="BG160" s="108">
        <f>IF(U160="zákl. přenesená",N160,0)</f>
        <v>0</v>
      </c>
      <c r="BH160" s="108">
        <f>IF(U160="sníž. přenesená",N160,0)</f>
        <v>0</v>
      </c>
      <c r="BI160" s="108">
        <f>IF(U160="nulová",N160,0)</f>
        <v>0</v>
      </c>
      <c r="BJ160" s="20" t="s">
        <v>86</v>
      </c>
      <c r="BK160" s="108">
        <f>ROUND(L160*K160,2)</f>
        <v>0</v>
      </c>
      <c r="BL160" s="20" t="s">
        <v>162</v>
      </c>
      <c r="BM160" s="20" t="s">
        <v>203</v>
      </c>
    </row>
    <row r="161" spans="2:65" s="10" customFormat="1" ht="22.5" customHeight="1">
      <c r="B161" s="173"/>
      <c r="C161" s="174"/>
      <c r="D161" s="174"/>
      <c r="E161" s="175" t="s">
        <v>22</v>
      </c>
      <c r="F161" s="279" t="s">
        <v>204</v>
      </c>
      <c r="G161" s="280"/>
      <c r="H161" s="280"/>
      <c r="I161" s="280"/>
      <c r="J161" s="174"/>
      <c r="K161" s="176">
        <v>5.085</v>
      </c>
      <c r="L161" s="174"/>
      <c r="M161" s="174"/>
      <c r="N161" s="174"/>
      <c r="O161" s="174"/>
      <c r="P161" s="174"/>
      <c r="Q161" s="174"/>
      <c r="R161" s="177"/>
      <c r="T161" s="178"/>
      <c r="U161" s="174"/>
      <c r="V161" s="174"/>
      <c r="W161" s="174"/>
      <c r="X161" s="174"/>
      <c r="Y161" s="174"/>
      <c r="Z161" s="174"/>
      <c r="AA161" s="179"/>
      <c r="AT161" s="180" t="s">
        <v>165</v>
      </c>
      <c r="AU161" s="180" t="s">
        <v>102</v>
      </c>
      <c r="AV161" s="10" t="s">
        <v>102</v>
      </c>
      <c r="AW161" s="10" t="s">
        <v>36</v>
      </c>
      <c r="AX161" s="10" t="s">
        <v>86</v>
      </c>
      <c r="AY161" s="180" t="s">
        <v>157</v>
      </c>
    </row>
    <row r="162" spans="2:65" s="1" customFormat="1" ht="22.5" customHeight="1">
      <c r="B162" s="37"/>
      <c r="C162" s="166" t="s">
        <v>205</v>
      </c>
      <c r="D162" s="166" t="s">
        <v>158</v>
      </c>
      <c r="E162" s="167" t="s">
        <v>206</v>
      </c>
      <c r="F162" s="275" t="s">
        <v>207</v>
      </c>
      <c r="G162" s="275"/>
      <c r="H162" s="275"/>
      <c r="I162" s="275"/>
      <c r="J162" s="168" t="s">
        <v>179</v>
      </c>
      <c r="K162" s="169">
        <v>45</v>
      </c>
      <c r="L162" s="276">
        <v>0</v>
      </c>
      <c r="M162" s="277"/>
      <c r="N162" s="278">
        <f>ROUND(L162*K162,2)</f>
        <v>0</v>
      </c>
      <c r="O162" s="278"/>
      <c r="P162" s="278"/>
      <c r="Q162" s="278"/>
      <c r="R162" s="39"/>
      <c r="T162" s="170" t="s">
        <v>22</v>
      </c>
      <c r="U162" s="46" t="s">
        <v>43</v>
      </c>
      <c r="V162" s="38"/>
      <c r="W162" s="171">
        <f>V162*K162</f>
        <v>0</v>
      </c>
      <c r="X162" s="171">
        <v>1.2E-4</v>
      </c>
      <c r="Y162" s="171">
        <f>X162*K162</f>
        <v>5.4000000000000003E-3</v>
      </c>
      <c r="Z162" s="171">
        <v>0</v>
      </c>
      <c r="AA162" s="172">
        <f>Z162*K162</f>
        <v>0</v>
      </c>
      <c r="AR162" s="20" t="s">
        <v>162</v>
      </c>
      <c r="AT162" s="20" t="s">
        <v>158</v>
      </c>
      <c r="AU162" s="20" t="s">
        <v>102</v>
      </c>
      <c r="AY162" s="20" t="s">
        <v>157</v>
      </c>
      <c r="BE162" s="108">
        <f>IF(U162="základní",N162,0)</f>
        <v>0</v>
      </c>
      <c r="BF162" s="108">
        <f>IF(U162="snížená",N162,0)</f>
        <v>0</v>
      </c>
      <c r="BG162" s="108">
        <f>IF(U162="zákl. přenesená",N162,0)</f>
        <v>0</v>
      </c>
      <c r="BH162" s="108">
        <f>IF(U162="sníž. přenesená",N162,0)</f>
        <v>0</v>
      </c>
      <c r="BI162" s="108">
        <f>IF(U162="nulová",N162,0)</f>
        <v>0</v>
      </c>
      <c r="BJ162" s="20" t="s">
        <v>86</v>
      </c>
      <c r="BK162" s="108">
        <f>ROUND(L162*K162,2)</f>
        <v>0</v>
      </c>
      <c r="BL162" s="20" t="s">
        <v>162</v>
      </c>
      <c r="BM162" s="20" t="s">
        <v>208</v>
      </c>
    </row>
    <row r="163" spans="2:65" s="10" customFormat="1" ht="22.5" customHeight="1">
      <c r="B163" s="173"/>
      <c r="C163" s="174"/>
      <c r="D163" s="174"/>
      <c r="E163" s="175" t="s">
        <v>22</v>
      </c>
      <c r="F163" s="279" t="s">
        <v>209</v>
      </c>
      <c r="G163" s="280"/>
      <c r="H163" s="280"/>
      <c r="I163" s="280"/>
      <c r="J163" s="174"/>
      <c r="K163" s="176">
        <v>45</v>
      </c>
      <c r="L163" s="174"/>
      <c r="M163" s="174"/>
      <c r="N163" s="174"/>
      <c r="O163" s="174"/>
      <c r="P163" s="174"/>
      <c r="Q163" s="174"/>
      <c r="R163" s="177"/>
      <c r="T163" s="178"/>
      <c r="U163" s="174"/>
      <c r="V163" s="174"/>
      <c r="W163" s="174"/>
      <c r="X163" s="174"/>
      <c r="Y163" s="174"/>
      <c r="Z163" s="174"/>
      <c r="AA163" s="179"/>
      <c r="AT163" s="180" t="s">
        <v>165</v>
      </c>
      <c r="AU163" s="180" t="s">
        <v>102</v>
      </c>
      <c r="AV163" s="10" t="s">
        <v>102</v>
      </c>
      <c r="AW163" s="10" t="s">
        <v>36</v>
      </c>
      <c r="AX163" s="10" t="s">
        <v>86</v>
      </c>
      <c r="AY163" s="180" t="s">
        <v>157</v>
      </c>
    </row>
    <row r="164" spans="2:65" s="1" customFormat="1" ht="31.5" customHeight="1">
      <c r="B164" s="37"/>
      <c r="C164" s="166" t="s">
        <v>210</v>
      </c>
      <c r="D164" s="166" t="s">
        <v>158</v>
      </c>
      <c r="E164" s="167" t="s">
        <v>211</v>
      </c>
      <c r="F164" s="275" t="s">
        <v>212</v>
      </c>
      <c r="G164" s="275"/>
      <c r="H164" s="275"/>
      <c r="I164" s="275"/>
      <c r="J164" s="168" t="s">
        <v>179</v>
      </c>
      <c r="K164" s="169">
        <v>67.471999999999994</v>
      </c>
      <c r="L164" s="276">
        <v>0</v>
      </c>
      <c r="M164" s="277"/>
      <c r="N164" s="278">
        <f>ROUND(L164*K164,2)</f>
        <v>0</v>
      </c>
      <c r="O164" s="278"/>
      <c r="P164" s="278"/>
      <c r="Q164" s="278"/>
      <c r="R164" s="39"/>
      <c r="T164" s="170" t="s">
        <v>22</v>
      </c>
      <c r="U164" s="46" t="s">
        <v>43</v>
      </c>
      <c r="V164" s="38"/>
      <c r="W164" s="171">
        <f>V164*K164</f>
        <v>0</v>
      </c>
      <c r="X164" s="171">
        <v>2.4000000000000001E-4</v>
      </c>
      <c r="Y164" s="171">
        <f>X164*K164</f>
        <v>1.6193279999999997E-2</v>
      </c>
      <c r="Z164" s="171">
        <v>0</v>
      </c>
      <c r="AA164" s="172">
        <f>Z164*K164</f>
        <v>0</v>
      </c>
      <c r="AR164" s="20" t="s">
        <v>162</v>
      </c>
      <c r="AT164" s="20" t="s">
        <v>158</v>
      </c>
      <c r="AU164" s="20" t="s">
        <v>102</v>
      </c>
      <c r="AY164" s="20" t="s">
        <v>157</v>
      </c>
      <c r="BE164" s="108">
        <f>IF(U164="základní",N164,0)</f>
        <v>0</v>
      </c>
      <c r="BF164" s="108">
        <f>IF(U164="snížená",N164,0)</f>
        <v>0</v>
      </c>
      <c r="BG164" s="108">
        <f>IF(U164="zákl. přenesená",N164,0)</f>
        <v>0</v>
      </c>
      <c r="BH164" s="108">
        <f>IF(U164="sníž. přenesená",N164,0)</f>
        <v>0</v>
      </c>
      <c r="BI164" s="108">
        <f>IF(U164="nulová",N164,0)</f>
        <v>0</v>
      </c>
      <c r="BJ164" s="20" t="s">
        <v>86</v>
      </c>
      <c r="BK164" s="108">
        <f>ROUND(L164*K164,2)</f>
        <v>0</v>
      </c>
      <c r="BL164" s="20" t="s">
        <v>162</v>
      </c>
      <c r="BM164" s="20" t="s">
        <v>213</v>
      </c>
    </row>
    <row r="165" spans="2:65" s="10" customFormat="1" ht="22.5" customHeight="1">
      <c r="B165" s="173"/>
      <c r="C165" s="174"/>
      <c r="D165" s="174"/>
      <c r="E165" s="175" t="s">
        <v>22</v>
      </c>
      <c r="F165" s="279" t="s">
        <v>214</v>
      </c>
      <c r="G165" s="280"/>
      <c r="H165" s="280"/>
      <c r="I165" s="280"/>
      <c r="J165" s="174"/>
      <c r="K165" s="176">
        <v>30.48</v>
      </c>
      <c r="L165" s="174"/>
      <c r="M165" s="174"/>
      <c r="N165" s="174"/>
      <c r="O165" s="174"/>
      <c r="P165" s="174"/>
      <c r="Q165" s="174"/>
      <c r="R165" s="177"/>
      <c r="T165" s="178"/>
      <c r="U165" s="174"/>
      <c r="V165" s="174"/>
      <c r="W165" s="174"/>
      <c r="X165" s="174"/>
      <c r="Y165" s="174"/>
      <c r="Z165" s="174"/>
      <c r="AA165" s="179"/>
      <c r="AT165" s="180" t="s">
        <v>165</v>
      </c>
      <c r="AU165" s="180" t="s">
        <v>102</v>
      </c>
      <c r="AV165" s="10" t="s">
        <v>102</v>
      </c>
      <c r="AW165" s="10" t="s">
        <v>36</v>
      </c>
      <c r="AX165" s="10" t="s">
        <v>78</v>
      </c>
      <c r="AY165" s="180" t="s">
        <v>157</v>
      </c>
    </row>
    <row r="166" spans="2:65" s="10" customFormat="1" ht="22.5" customHeight="1">
      <c r="B166" s="173"/>
      <c r="C166" s="174"/>
      <c r="D166" s="174"/>
      <c r="E166" s="175" t="s">
        <v>22</v>
      </c>
      <c r="F166" s="283" t="s">
        <v>215</v>
      </c>
      <c r="G166" s="284"/>
      <c r="H166" s="284"/>
      <c r="I166" s="284"/>
      <c r="J166" s="174"/>
      <c r="K166" s="176">
        <v>20.25</v>
      </c>
      <c r="L166" s="174"/>
      <c r="M166" s="174"/>
      <c r="N166" s="174"/>
      <c r="O166" s="174"/>
      <c r="P166" s="174"/>
      <c r="Q166" s="174"/>
      <c r="R166" s="177"/>
      <c r="T166" s="178"/>
      <c r="U166" s="174"/>
      <c r="V166" s="174"/>
      <c r="W166" s="174"/>
      <c r="X166" s="174"/>
      <c r="Y166" s="174"/>
      <c r="Z166" s="174"/>
      <c r="AA166" s="179"/>
      <c r="AT166" s="180" t="s">
        <v>165</v>
      </c>
      <c r="AU166" s="180" t="s">
        <v>102</v>
      </c>
      <c r="AV166" s="10" t="s">
        <v>102</v>
      </c>
      <c r="AW166" s="10" t="s">
        <v>36</v>
      </c>
      <c r="AX166" s="10" t="s">
        <v>78</v>
      </c>
      <c r="AY166" s="180" t="s">
        <v>157</v>
      </c>
    </row>
    <row r="167" spans="2:65" s="10" customFormat="1" ht="22.5" customHeight="1">
      <c r="B167" s="173"/>
      <c r="C167" s="174"/>
      <c r="D167" s="174"/>
      <c r="E167" s="175" t="s">
        <v>22</v>
      </c>
      <c r="F167" s="283" t="s">
        <v>216</v>
      </c>
      <c r="G167" s="284"/>
      <c r="H167" s="284"/>
      <c r="I167" s="284"/>
      <c r="J167" s="174"/>
      <c r="K167" s="176">
        <v>16.742000000000001</v>
      </c>
      <c r="L167" s="174"/>
      <c r="M167" s="174"/>
      <c r="N167" s="174"/>
      <c r="O167" s="174"/>
      <c r="P167" s="174"/>
      <c r="Q167" s="174"/>
      <c r="R167" s="177"/>
      <c r="T167" s="178"/>
      <c r="U167" s="174"/>
      <c r="V167" s="174"/>
      <c r="W167" s="174"/>
      <c r="X167" s="174"/>
      <c r="Y167" s="174"/>
      <c r="Z167" s="174"/>
      <c r="AA167" s="179"/>
      <c r="AT167" s="180" t="s">
        <v>165</v>
      </c>
      <c r="AU167" s="180" t="s">
        <v>102</v>
      </c>
      <c r="AV167" s="10" t="s">
        <v>102</v>
      </c>
      <c r="AW167" s="10" t="s">
        <v>36</v>
      </c>
      <c r="AX167" s="10" t="s">
        <v>78</v>
      </c>
      <c r="AY167" s="180" t="s">
        <v>157</v>
      </c>
    </row>
    <row r="168" spans="2:65" s="12" customFormat="1" ht="22.5" customHeight="1">
      <c r="B168" s="189"/>
      <c r="C168" s="190"/>
      <c r="D168" s="190"/>
      <c r="E168" s="191" t="s">
        <v>22</v>
      </c>
      <c r="F168" s="287" t="s">
        <v>217</v>
      </c>
      <c r="G168" s="288"/>
      <c r="H168" s="288"/>
      <c r="I168" s="288"/>
      <c r="J168" s="190"/>
      <c r="K168" s="192">
        <v>67.471999999999994</v>
      </c>
      <c r="L168" s="190"/>
      <c r="M168" s="190"/>
      <c r="N168" s="190"/>
      <c r="O168" s="190"/>
      <c r="P168" s="190"/>
      <c r="Q168" s="190"/>
      <c r="R168" s="193"/>
      <c r="T168" s="194"/>
      <c r="U168" s="190"/>
      <c r="V168" s="190"/>
      <c r="W168" s="190"/>
      <c r="X168" s="190"/>
      <c r="Y168" s="190"/>
      <c r="Z168" s="190"/>
      <c r="AA168" s="195"/>
      <c r="AT168" s="196" t="s">
        <v>165</v>
      </c>
      <c r="AU168" s="196" t="s">
        <v>102</v>
      </c>
      <c r="AV168" s="12" t="s">
        <v>162</v>
      </c>
      <c r="AW168" s="12" t="s">
        <v>36</v>
      </c>
      <c r="AX168" s="12" t="s">
        <v>86</v>
      </c>
      <c r="AY168" s="196" t="s">
        <v>157</v>
      </c>
    </row>
    <row r="169" spans="2:65" s="1" customFormat="1" ht="31.5" customHeight="1">
      <c r="B169" s="37"/>
      <c r="C169" s="166" t="s">
        <v>218</v>
      </c>
      <c r="D169" s="166" t="s">
        <v>158</v>
      </c>
      <c r="E169" s="167" t="s">
        <v>219</v>
      </c>
      <c r="F169" s="275" t="s">
        <v>220</v>
      </c>
      <c r="G169" s="275"/>
      <c r="H169" s="275"/>
      <c r="I169" s="275"/>
      <c r="J169" s="168" t="s">
        <v>161</v>
      </c>
      <c r="K169" s="169">
        <v>4.8849999999999998</v>
      </c>
      <c r="L169" s="276">
        <v>0</v>
      </c>
      <c r="M169" s="277"/>
      <c r="N169" s="278">
        <f>ROUND(L169*K169,2)</f>
        <v>0</v>
      </c>
      <c r="O169" s="278"/>
      <c r="P169" s="278"/>
      <c r="Q169" s="278"/>
      <c r="R169" s="39"/>
      <c r="T169" s="170" t="s">
        <v>22</v>
      </c>
      <c r="U169" s="46" t="s">
        <v>43</v>
      </c>
      <c r="V169" s="38"/>
      <c r="W169" s="171">
        <f>V169*K169</f>
        <v>0</v>
      </c>
      <c r="X169" s="171">
        <v>2.45329</v>
      </c>
      <c r="Y169" s="171">
        <f>X169*K169</f>
        <v>11.98432165</v>
      </c>
      <c r="Z169" s="171">
        <v>0</v>
      </c>
      <c r="AA169" s="172">
        <f>Z169*K169</f>
        <v>0</v>
      </c>
      <c r="AR169" s="20" t="s">
        <v>162</v>
      </c>
      <c r="AT169" s="20" t="s">
        <v>158</v>
      </c>
      <c r="AU169" s="20" t="s">
        <v>102</v>
      </c>
      <c r="AY169" s="20" t="s">
        <v>157</v>
      </c>
      <c r="BE169" s="108">
        <f>IF(U169="základní",N169,0)</f>
        <v>0</v>
      </c>
      <c r="BF169" s="108">
        <f>IF(U169="snížená",N169,0)</f>
        <v>0</v>
      </c>
      <c r="BG169" s="108">
        <f>IF(U169="zákl. přenesená",N169,0)</f>
        <v>0</v>
      </c>
      <c r="BH169" s="108">
        <f>IF(U169="sníž. přenesená",N169,0)</f>
        <v>0</v>
      </c>
      <c r="BI169" s="108">
        <f>IF(U169="nulová",N169,0)</f>
        <v>0</v>
      </c>
      <c r="BJ169" s="20" t="s">
        <v>86</v>
      </c>
      <c r="BK169" s="108">
        <f>ROUND(L169*K169,2)</f>
        <v>0</v>
      </c>
      <c r="BL169" s="20" t="s">
        <v>162</v>
      </c>
      <c r="BM169" s="20" t="s">
        <v>221</v>
      </c>
    </row>
    <row r="170" spans="2:65" s="11" customFormat="1" ht="22.5" customHeight="1">
      <c r="B170" s="181"/>
      <c r="C170" s="182"/>
      <c r="D170" s="182"/>
      <c r="E170" s="183" t="s">
        <v>22</v>
      </c>
      <c r="F170" s="281" t="s">
        <v>222</v>
      </c>
      <c r="G170" s="282"/>
      <c r="H170" s="282"/>
      <c r="I170" s="282"/>
      <c r="J170" s="182"/>
      <c r="K170" s="184" t="s">
        <v>22</v>
      </c>
      <c r="L170" s="182"/>
      <c r="M170" s="182"/>
      <c r="N170" s="182"/>
      <c r="O170" s="182"/>
      <c r="P170" s="182"/>
      <c r="Q170" s="182"/>
      <c r="R170" s="185"/>
      <c r="T170" s="186"/>
      <c r="U170" s="182"/>
      <c r="V170" s="182"/>
      <c r="W170" s="182"/>
      <c r="X170" s="182"/>
      <c r="Y170" s="182"/>
      <c r="Z170" s="182"/>
      <c r="AA170" s="187"/>
      <c r="AT170" s="188" t="s">
        <v>165</v>
      </c>
      <c r="AU170" s="188" t="s">
        <v>102</v>
      </c>
      <c r="AV170" s="11" t="s">
        <v>86</v>
      </c>
      <c r="AW170" s="11" t="s">
        <v>36</v>
      </c>
      <c r="AX170" s="11" t="s">
        <v>78</v>
      </c>
      <c r="AY170" s="188" t="s">
        <v>157</v>
      </c>
    </row>
    <row r="171" spans="2:65" s="10" customFormat="1" ht="22.5" customHeight="1">
      <c r="B171" s="173"/>
      <c r="C171" s="174"/>
      <c r="D171" s="174"/>
      <c r="E171" s="175" t="s">
        <v>22</v>
      </c>
      <c r="F171" s="283" t="s">
        <v>223</v>
      </c>
      <c r="G171" s="284"/>
      <c r="H171" s="284"/>
      <c r="I171" s="284"/>
      <c r="J171" s="174"/>
      <c r="K171" s="176">
        <v>4.8849999999999998</v>
      </c>
      <c r="L171" s="174"/>
      <c r="M171" s="174"/>
      <c r="N171" s="174"/>
      <c r="O171" s="174"/>
      <c r="P171" s="174"/>
      <c r="Q171" s="174"/>
      <c r="R171" s="177"/>
      <c r="T171" s="178"/>
      <c r="U171" s="174"/>
      <c r="V171" s="174"/>
      <c r="W171" s="174"/>
      <c r="X171" s="174"/>
      <c r="Y171" s="174"/>
      <c r="Z171" s="174"/>
      <c r="AA171" s="179"/>
      <c r="AT171" s="180" t="s">
        <v>165</v>
      </c>
      <c r="AU171" s="180" t="s">
        <v>102</v>
      </c>
      <c r="AV171" s="10" t="s">
        <v>102</v>
      </c>
      <c r="AW171" s="10" t="s">
        <v>36</v>
      </c>
      <c r="AX171" s="10" t="s">
        <v>86</v>
      </c>
      <c r="AY171" s="180" t="s">
        <v>157</v>
      </c>
    </row>
    <row r="172" spans="2:65" s="1" customFormat="1" ht="31.5" customHeight="1">
      <c r="B172" s="37"/>
      <c r="C172" s="166" t="s">
        <v>224</v>
      </c>
      <c r="D172" s="166" t="s">
        <v>158</v>
      </c>
      <c r="E172" s="167" t="s">
        <v>225</v>
      </c>
      <c r="F172" s="275" t="s">
        <v>226</v>
      </c>
      <c r="G172" s="275"/>
      <c r="H172" s="275"/>
      <c r="I172" s="275"/>
      <c r="J172" s="168" t="s">
        <v>161</v>
      </c>
      <c r="K172" s="169">
        <v>4.8849999999999998</v>
      </c>
      <c r="L172" s="276">
        <v>0</v>
      </c>
      <c r="M172" s="277"/>
      <c r="N172" s="278">
        <f>ROUND(L172*K172,2)</f>
        <v>0</v>
      </c>
      <c r="O172" s="278"/>
      <c r="P172" s="278"/>
      <c r="Q172" s="278"/>
      <c r="R172" s="39"/>
      <c r="T172" s="170" t="s">
        <v>22</v>
      </c>
      <c r="U172" s="46" t="s">
        <v>43</v>
      </c>
      <c r="V172" s="38"/>
      <c r="W172" s="171">
        <f>V172*K172</f>
        <v>0</v>
      </c>
      <c r="X172" s="171">
        <v>0</v>
      </c>
      <c r="Y172" s="171">
        <f>X172*K172</f>
        <v>0</v>
      </c>
      <c r="Z172" s="171">
        <v>0</v>
      </c>
      <c r="AA172" s="172">
        <f>Z172*K172</f>
        <v>0</v>
      </c>
      <c r="AR172" s="20" t="s">
        <v>162</v>
      </c>
      <c r="AT172" s="20" t="s">
        <v>158</v>
      </c>
      <c r="AU172" s="20" t="s">
        <v>102</v>
      </c>
      <c r="AY172" s="20" t="s">
        <v>157</v>
      </c>
      <c r="BE172" s="108">
        <f>IF(U172="základní",N172,0)</f>
        <v>0</v>
      </c>
      <c r="BF172" s="108">
        <f>IF(U172="snížená",N172,0)</f>
        <v>0</v>
      </c>
      <c r="BG172" s="108">
        <f>IF(U172="zákl. přenesená",N172,0)</f>
        <v>0</v>
      </c>
      <c r="BH172" s="108">
        <f>IF(U172="sníž. přenesená",N172,0)</f>
        <v>0</v>
      </c>
      <c r="BI172" s="108">
        <f>IF(U172="nulová",N172,0)</f>
        <v>0</v>
      </c>
      <c r="BJ172" s="20" t="s">
        <v>86</v>
      </c>
      <c r="BK172" s="108">
        <f>ROUND(L172*K172,2)</f>
        <v>0</v>
      </c>
      <c r="BL172" s="20" t="s">
        <v>162</v>
      </c>
      <c r="BM172" s="20" t="s">
        <v>227</v>
      </c>
    </row>
    <row r="173" spans="2:65" s="1" customFormat="1" ht="22.5" customHeight="1">
      <c r="B173" s="37"/>
      <c r="C173" s="166" t="s">
        <v>228</v>
      </c>
      <c r="D173" s="166" t="s">
        <v>158</v>
      </c>
      <c r="E173" s="167" t="s">
        <v>229</v>
      </c>
      <c r="F173" s="275" t="s">
        <v>230</v>
      </c>
      <c r="G173" s="275"/>
      <c r="H173" s="275"/>
      <c r="I173" s="275"/>
      <c r="J173" s="168" t="s">
        <v>173</v>
      </c>
      <c r="K173" s="169">
        <v>0.21199999999999999</v>
      </c>
      <c r="L173" s="276">
        <v>0</v>
      </c>
      <c r="M173" s="277"/>
      <c r="N173" s="278">
        <f>ROUND(L173*K173,2)</f>
        <v>0</v>
      </c>
      <c r="O173" s="278"/>
      <c r="P173" s="278"/>
      <c r="Q173" s="278"/>
      <c r="R173" s="39"/>
      <c r="T173" s="170" t="s">
        <v>22</v>
      </c>
      <c r="U173" s="46" t="s">
        <v>43</v>
      </c>
      <c r="V173" s="38"/>
      <c r="W173" s="171">
        <f>V173*K173</f>
        <v>0</v>
      </c>
      <c r="X173" s="171">
        <v>1.0530600000000001</v>
      </c>
      <c r="Y173" s="171">
        <f>X173*K173</f>
        <v>0.22324872000000001</v>
      </c>
      <c r="Z173" s="171">
        <v>0</v>
      </c>
      <c r="AA173" s="172">
        <f>Z173*K173</f>
        <v>0</v>
      </c>
      <c r="AR173" s="20" t="s">
        <v>162</v>
      </c>
      <c r="AT173" s="20" t="s">
        <v>158</v>
      </c>
      <c r="AU173" s="20" t="s">
        <v>102</v>
      </c>
      <c r="AY173" s="20" t="s">
        <v>157</v>
      </c>
      <c r="BE173" s="108">
        <f>IF(U173="základní",N173,0)</f>
        <v>0</v>
      </c>
      <c r="BF173" s="108">
        <f>IF(U173="snížená",N173,0)</f>
        <v>0</v>
      </c>
      <c r="BG173" s="108">
        <f>IF(U173="zákl. přenesená",N173,0)</f>
        <v>0</v>
      </c>
      <c r="BH173" s="108">
        <f>IF(U173="sníž. přenesená",N173,0)</f>
        <v>0</v>
      </c>
      <c r="BI173" s="108">
        <f>IF(U173="nulová",N173,0)</f>
        <v>0</v>
      </c>
      <c r="BJ173" s="20" t="s">
        <v>86</v>
      </c>
      <c r="BK173" s="108">
        <f>ROUND(L173*K173,2)</f>
        <v>0</v>
      </c>
      <c r="BL173" s="20" t="s">
        <v>162</v>
      </c>
      <c r="BM173" s="20" t="s">
        <v>231</v>
      </c>
    </row>
    <row r="174" spans="2:65" s="10" customFormat="1" ht="22.5" customHeight="1">
      <c r="B174" s="173"/>
      <c r="C174" s="174"/>
      <c r="D174" s="174"/>
      <c r="E174" s="175" t="s">
        <v>22</v>
      </c>
      <c r="F174" s="279" t="s">
        <v>232</v>
      </c>
      <c r="G174" s="280"/>
      <c r="H174" s="280"/>
      <c r="I174" s="280"/>
      <c r="J174" s="174"/>
      <c r="K174" s="176">
        <v>0.21199999999999999</v>
      </c>
      <c r="L174" s="174"/>
      <c r="M174" s="174"/>
      <c r="N174" s="174"/>
      <c r="O174" s="174"/>
      <c r="P174" s="174"/>
      <c r="Q174" s="174"/>
      <c r="R174" s="177"/>
      <c r="T174" s="178"/>
      <c r="U174" s="174"/>
      <c r="V174" s="174"/>
      <c r="W174" s="174"/>
      <c r="X174" s="174"/>
      <c r="Y174" s="174"/>
      <c r="Z174" s="174"/>
      <c r="AA174" s="179"/>
      <c r="AT174" s="180" t="s">
        <v>165</v>
      </c>
      <c r="AU174" s="180" t="s">
        <v>102</v>
      </c>
      <c r="AV174" s="10" t="s">
        <v>102</v>
      </c>
      <c r="AW174" s="10" t="s">
        <v>36</v>
      </c>
      <c r="AX174" s="10" t="s">
        <v>86</v>
      </c>
      <c r="AY174" s="180" t="s">
        <v>157</v>
      </c>
    </row>
    <row r="175" spans="2:65" s="9" customFormat="1" ht="29.85" customHeight="1">
      <c r="B175" s="155"/>
      <c r="C175" s="156"/>
      <c r="D175" s="165" t="s">
        <v>115</v>
      </c>
      <c r="E175" s="165"/>
      <c r="F175" s="165"/>
      <c r="G175" s="165"/>
      <c r="H175" s="165"/>
      <c r="I175" s="165"/>
      <c r="J175" s="165"/>
      <c r="K175" s="165"/>
      <c r="L175" s="165"/>
      <c r="M175" s="165"/>
      <c r="N175" s="296">
        <f>BK175</f>
        <v>0</v>
      </c>
      <c r="O175" s="297"/>
      <c r="P175" s="297"/>
      <c r="Q175" s="297"/>
      <c r="R175" s="158"/>
      <c r="T175" s="159"/>
      <c r="U175" s="156"/>
      <c r="V175" s="156"/>
      <c r="W175" s="160">
        <f>SUM(W176:W198)</f>
        <v>0</v>
      </c>
      <c r="X175" s="156"/>
      <c r="Y175" s="160">
        <f>SUM(Y176:Y198)</f>
        <v>1.3651E-2</v>
      </c>
      <c r="Z175" s="156"/>
      <c r="AA175" s="161">
        <f>SUM(AA176:AA198)</f>
        <v>25.352560000000004</v>
      </c>
      <c r="AR175" s="162" t="s">
        <v>86</v>
      </c>
      <c r="AT175" s="163" t="s">
        <v>77</v>
      </c>
      <c r="AU175" s="163" t="s">
        <v>86</v>
      </c>
      <c r="AY175" s="162" t="s">
        <v>157</v>
      </c>
      <c r="BK175" s="164">
        <f>SUM(BK176:BK198)</f>
        <v>0</v>
      </c>
    </row>
    <row r="176" spans="2:65" s="1" customFormat="1" ht="31.5" customHeight="1">
      <c r="B176" s="37"/>
      <c r="C176" s="166" t="s">
        <v>233</v>
      </c>
      <c r="D176" s="166" t="s">
        <v>158</v>
      </c>
      <c r="E176" s="167" t="s">
        <v>234</v>
      </c>
      <c r="F176" s="275" t="s">
        <v>235</v>
      </c>
      <c r="G176" s="275"/>
      <c r="H176" s="275"/>
      <c r="I176" s="275"/>
      <c r="J176" s="168" t="s">
        <v>179</v>
      </c>
      <c r="K176" s="169">
        <v>69.78</v>
      </c>
      <c r="L176" s="276">
        <v>0</v>
      </c>
      <c r="M176" s="277"/>
      <c r="N176" s="278">
        <f>ROUND(L176*K176,2)</f>
        <v>0</v>
      </c>
      <c r="O176" s="278"/>
      <c r="P176" s="278"/>
      <c r="Q176" s="278"/>
      <c r="R176" s="39"/>
      <c r="T176" s="170" t="s">
        <v>22</v>
      </c>
      <c r="U176" s="46" t="s">
        <v>43</v>
      </c>
      <c r="V176" s="38"/>
      <c r="W176" s="171">
        <f>V176*K176</f>
        <v>0</v>
      </c>
      <c r="X176" s="171">
        <v>1.2999999999999999E-4</v>
      </c>
      <c r="Y176" s="171">
        <f>X176*K176</f>
        <v>9.0713999999999986E-3</v>
      </c>
      <c r="Z176" s="171">
        <v>0</v>
      </c>
      <c r="AA176" s="172">
        <f>Z176*K176</f>
        <v>0</v>
      </c>
      <c r="AR176" s="20" t="s">
        <v>162</v>
      </c>
      <c r="AT176" s="20" t="s">
        <v>158</v>
      </c>
      <c r="AU176" s="20" t="s">
        <v>102</v>
      </c>
      <c r="AY176" s="20" t="s">
        <v>157</v>
      </c>
      <c r="BE176" s="108">
        <f>IF(U176="základní",N176,0)</f>
        <v>0</v>
      </c>
      <c r="BF176" s="108">
        <f>IF(U176="snížená",N176,0)</f>
        <v>0</v>
      </c>
      <c r="BG176" s="108">
        <f>IF(U176="zákl. přenesená",N176,0)</f>
        <v>0</v>
      </c>
      <c r="BH176" s="108">
        <f>IF(U176="sníž. přenesená",N176,0)</f>
        <v>0</v>
      </c>
      <c r="BI176" s="108">
        <f>IF(U176="nulová",N176,0)</f>
        <v>0</v>
      </c>
      <c r="BJ176" s="20" t="s">
        <v>86</v>
      </c>
      <c r="BK176" s="108">
        <f>ROUND(L176*K176,2)</f>
        <v>0</v>
      </c>
      <c r="BL176" s="20" t="s">
        <v>162</v>
      </c>
      <c r="BM176" s="20" t="s">
        <v>236</v>
      </c>
    </row>
    <row r="177" spans="2:65" s="11" customFormat="1" ht="22.5" customHeight="1">
      <c r="B177" s="181"/>
      <c r="C177" s="182"/>
      <c r="D177" s="182"/>
      <c r="E177" s="183" t="s">
        <v>22</v>
      </c>
      <c r="F177" s="281" t="s">
        <v>222</v>
      </c>
      <c r="G177" s="282"/>
      <c r="H177" s="282"/>
      <c r="I177" s="282"/>
      <c r="J177" s="182"/>
      <c r="K177" s="184" t="s">
        <v>22</v>
      </c>
      <c r="L177" s="182"/>
      <c r="M177" s="182"/>
      <c r="N177" s="182"/>
      <c r="O177" s="182"/>
      <c r="P177" s="182"/>
      <c r="Q177" s="182"/>
      <c r="R177" s="185"/>
      <c r="T177" s="186"/>
      <c r="U177" s="182"/>
      <c r="V177" s="182"/>
      <c r="W177" s="182"/>
      <c r="X177" s="182"/>
      <c r="Y177" s="182"/>
      <c r="Z177" s="182"/>
      <c r="AA177" s="187"/>
      <c r="AT177" s="188" t="s">
        <v>165</v>
      </c>
      <c r="AU177" s="188" t="s">
        <v>102</v>
      </c>
      <c r="AV177" s="11" t="s">
        <v>86</v>
      </c>
      <c r="AW177" s="11" t="s">
        <v>36</v>
      </c>
      <c r="AX177" s="11" t="s">
        <v>78</v>
      </c>
      <c r="AY177" s="188" t="s">
        <v>157</v>
      </c>
    </row>
    <row r="178" spans="2:65" s="10" customFormat="1" ht="22.5" customHeight="1">
      <c r="B178" s="173"/>
      <c r="C178" s="174"/>
      <c r="D178" s="174"/>
      <c r="E178" s="175" t="s">
        <v>22</v>
      </c>
      <c r="F178" s="283" t="s">
        <v>237</v>
      </c>
      <c r="G178" s="284"/>
      <c r="H178" s="284"/>
      <c r="I178" s="284"/>
      <c r="J178" s="174"/>
      <c r="K178" s="176">
        <v>69.78</v>
      </c>
      <c r="L178" s="174"/>
      <c r="M178" s="174"/>
      <c r="N178" s="174"/>
      <c r="O178" s="174"/>
      <c r="P178" s="174"/>
      <c r="Q178" s="174"/>
      <c r="R178" s="177"/>
      <c r="T178" s="178"/>
      <c r="U178" s="174"/>
      <c r="V178" s="174"/>
      <c r="W178" s="174"/>
      <c r="X178" s="174"/>
      <c r="Y178" s="174"/>
      <c r="Z178" s="174"/>
      <c r="AA178" s="179"/>
      <c r="AT178" s="180" t="s">
        <v>165</v>
      </c>
      <c r="AU178" s="180" t="s">
        <v>102</v>
      </c>
      <c r="AV178" s="10" t="s">
        <v>102</v>
      </c>
      <c r="AW178" s="10" t="s">
        <v>36</v>
      </c>
      <c r="AX178" s="10" t="s">
        <v>86</v>
      </c>
      <c r="AY178" s="180" t="s">
        <v>157</v>
      </c>
    </row>
    <row r="179" spans="2:65" s="1" customFormat="1" ht="31.5" customHeight="1">
      <c r="B179" s="37"/>
      <c r="C179" s="166" t="s">
        <v>11</v>
      </c>
      <c r="D179" s="166" t="s">
        <v>158</v>
      </c>
      <c r="E179" s="167" t="s">
        <v>238</v>
      </c>
      <c r="F179" s="275" t="s">
        <v>239</v>
      </c>
      <c r="G179" s="275"/>
      <c r="H179" s="275"/>
      <c r="I179" s="275"/>
      <c r="J179" s="168" t="s">
        <v>179</v>
      </c>
      <c r="K179" s="169">
        <v>114.49</v>
      </c>
      <c r="L179" s="276">
        <v>0</v>
      </c>
      <c r="M179" s="277"/>
      <c r="N179" s="278">
        <f>ROUND(L179*K179,2)</f>
        <v>0</v>
      </c>
      <c r="O179" s="278"/>
      <c r="P179" s="278"/>
      <c r="Q179" s="278"/>
      <c r="R179" s="39"/>
      <c r="T179" s="170" t="s">
        <v>22</v>
      </c>
      <c r="U179" s="46" t="s">
        <v>43</v>
      </c>
      <c r="V179" s="38"/>
      <c r="W179" s="171">
        <f>V179*K179</f>
        <v>0</v>
      </c>
      <c r="X179" s="171">
        <v>4.0000000000000003E-5</v>
      </c>
      <c r="Y179" s="171">
        <f>X179*K179</f>
        <v>4.5796000000000005E-3</v>
      </c>
      <c r="Z179" s="171">
        <v>0</v>
      </c>
      <c r="AA179" s="172">
        <f>Z179*K179</f>
        <v>0</v>
      </c>
      <c r="AR179" s="20" t="s">
        <v>162</v>
      </c>
      <c r="AT179" s="20" t="s">
        <v>158</v>
      </c>
      <c r="AU179" s="20" t="s">
        <v>102</v>
      </c>
      <c r="AY179" s="20" t="s">
        <v>157</v>
      </c>
      <c r="BE179" s="108">
        <f>IF(U179="základní",N179,0)</f>
        <v>0</v>
      </c>
      <c r="BF179" s="108">
        <f>IF(U179="snížená",N179,0)</f>
        <v>0</v>
      </c>
      <c r="BG179" s="108">
        <f>IF(U179="zákl. přenesená",N179,0)</f>
        <v>0</v>
      </c>
      <c r="BH179" s="108">
        <f>IF(U179="sníž. přenesená",N179,0)</f>
        <v>0</v>
      </c>
      <c r="BI179" s="108">
        <f>IF(U179="nulová",N179,0)</f>
        <v>0</v>
      </c>
      <c r="BJ179" s="20" t="s">
        <v>86</v>
      </c>
      <c r="BK179" s="108">
        <f>ROUND(L179*K179,2)</f>
        <v>0</v>
      </c>
      <c r="BL179" s="20" t="s">
        <v>162</v>
      </c>
      <c r="BM179" s="20" t="s">
        <v>240</v>
      </c>
    </row>
    <row r="180" spans="2:65" s="10" customFormat="1" ht="22.5" customHeight="1">
      <c r="B180" s="173"/>
      <c r="C180" s="174"/>
      <c r="D180" s="174"/>
      <c r="E180" s="175" t="s">
        <v>22</v>
      </c>
      <c r="F180" s="279" t="s">
        <v>241</v>
      </c>
      <c r="G180" s="280"/>
      <c r="H180" s="280"/>
      <c r="I180" s="280"/>
      <c r="J180" s="174"/>
      <c r="K180" s="176">
        <v>114.49</v>
      </c>
      <c r="L180" s="174"/>
      <c r="M180" s="174"/>
      <c r="N180" s="174"/>
      <c r="O180" s="174"/>
      <c r="P180" s="174"/>
      <c r="Q180" s="174"/>
      <c r="R180" s="177"/>
      <c r="T180" s="178"/>
      <c r="U180" s="174"/>
      <c r="V180" s="174"/>
      <c r="W180" s="174"/>
      <c r="X180" s="174"/>
      <c r="Y180" s="174"/>
      <c r="Z180" s="174"/>
      <c r="AA180" s="179"/>
      <c r="AT180" s="180" t="s">
        <v>165</v>
      </c>
      <c r="AU180" s="180" t="s">
        <v>102</v>
      </c>
      <c r="AV180" s="10" t="s">
        <v>102</v>
      </c>
      <c r="AW180" s="10" t="s">
        <v>36</v>
      </c>
      <c r="AX180" s="10" t="s">
        <v>86</v>
      </c>
      <c r="AY180" s="180" t="s">
        <v>157</v>
      </c>
    </row>
    <row r="181" spans="2:65" s="1" customFormat="1" ht="22.5" customHeight="1">
      <c r="B181" s="37"/>
      <c r="C181" s="166" t="s">
        <v>242</v>
      </c>
      <c r="D181" s="166" t="s">
        <v>158</v>
      </c>
      <c r="E181" s="167" t="s">
        <v>243</v>
      </c>
      <c r="F181" s="275" t="s">
        <v>244</v>
      </c>
      <c r="G181" s="275"/>
      <c r="H181" s="275"/>
      <c r="I181" s="275"/>
      <c r="J181" s="168" t="s">
        <v>161</v>
      </c>
      <c r="K181" s="169">
        <v>1.02</v>
      </c>
      <c r="L181" s="276">
        <v>0</v>
      </c>
      <c r="M181" s="277"/>
      <c r="N181" s="278">
        <f>ROUND(L181*K181,2)</f>
        <v>0</v>
      </c>
      <c r="O181" s="278"/>
      <c r="P181" s="278"/>
      <c r="Q181" s="278"/>
      <c r="R181" s="39"/>
      <c r="T181" s="170" t="s">
        <v>22</v>
      </c>
      <c r="U181" s="46" t="s">
        <v>43</v>
      </c>
      <c r="V181" s="38"/>
      <c r="W181" s="171">
        <f>V181*K181</f>
        <v>0</v>
      </c>
      <c r="X181" s="171">
        <v>0</v>
      </c>
      <c r="Y181" s="171">
        <f>X181*K181</f>
        <v>0</v>
      </c>
      <c r="Z181" s="171">
        <v>1.95</v>
      </c>
      <c r="AA181" s="172">
        <f>Z181*K181</f>
        <v>1.9889999999999999</v>
      </c>
      <c r="AR181" s="20" t="s">
        <v>162</v>
      </c>
      <c r="AT181" s="20" t="s">
        <v>158</v>
      </c>
      <c r="AU181" s="20" t="s">
        <v>102</v>
      </c>
      <c r="AY181" s="20" t="s">
        <v>157</v>
      </c>
      <c r="BE181" s="108">
        <f>IF(U181="základní",N181,0)</f>
        <v>0</v>
      </c>
      <c r="BF181" s="108">
        <f>IF(U181="snížená",N181,0)</f>
        <v>0</v>
      </c>
      <c r="BG181" s="108">
        <f>IF(U181="zákl. přenesená",N181,0)</f>
        <v>0</v>
      </c>
      <c r="BH181" s="108">
        <f>IF(U181="sníž. přenesená",N181,0)</f>
        <v>0</v>
      </c>
      <c r="BI181" s="108">
        <f>IF(U181="nulová",N181,0)</f>
        <v>0</v>
      </c>
      <c r="BJ181" s="20" t="s">
        <v>86</v>
      </c>
      <c r="BK181" s="108">
        <f>ROUND(L181*K181,2)</f>
        <v>0</v>
      </c>
      <c r="BL181" s="20" t="s">
        <v>162</v>
      </c>
      <c r="BM181" s="20" t="s">
        <v>245</v>
      </c>
    </row>
    <row r="182" spans="2:65" s="10" customFormat="1" ht="22.5" customHeight="1">
      <c r="B182" s="173"/>
      <c r="C182" s="174"/>
      <c r="D182" s="174"/>
      <c r="E182" s="175" t="s">
        <v>22</v>
      </c>
      <c r="F182" s="279" t="s">
        <v>246</v>
      </c>
      <c r="G182" s="280"/>
      <c r="H182" s="280"/>
      <c r="I182" s="280"/>
      <c r="J182" s="174"/>
      <c r="K182" s="176">
        <v>1.02</v>
      </c>
      <c r="L182" s="174"/>
      <c r="M182" s="174"/>
      <c r="N182" s="174"/>
      <c r="O182" s="174"/>
      <c r="P182" s="174"/>
      <c r="Q182" s="174"/>
      <c r="R182" s="177"/>
      <c r="T182" s="178"/>
      <c r="U182" s="174"/>
      <c r="V182" s="174"/>
      <c r="W182" s="174"/>
      <c r="X182" s="174"/>
      <c r="Y182" s="174"/>
      <c r="Z182" s="174"/>
      <c r="AA182" s="179"/>
      <c r="AT182" s="180" t="s">
        <v>165</v>
      </c>
      <c r="AU182" s="180" t="s">
        <v>102</v>
      </c>
      <c r="AV182" s="10" t="s">
        <v>102</v>
      </c>
      <c r="AW182" s="10" t="s">
        <v>36</v>
      </c>
      <c r="AX182" s="10" t="s">
        <v>86</v>
      </c>
      <c r="AY182" s="180" t="s">
        <v>157</v>
      </c>
    </row>
    <row r="183" spans="2:65" s="1" customFormat="1" ht="31.5" customHeight="1">
      <c r="B183" s="37"/>
      <c r="C183" s="166" t="s">
        <v>247</v>
      </c>
      <c r="D183" s="166" t="s">
        <v>158</v>
      </c>
      <c r="E183" s="167" t="s">
        <v>248</v>
      </c>
      <c r="F183" s="275" t="s">
        <v>249</v>
      </c>
      <c r="G183" s="275"/>
      <c r="H183" s="275"/>
      <c r="I183" s="275"/>
      <c r="J183" s="168" t="s">
        <v>161</v>
      </c>
      <c r="K183" s="169">
        <v>7.4870000000000001</v>
      </c>
      <c r="L183" s="276">
        <v>0</v>
      </c>
      <c r="M183" s="277"/>
      <c r="N183" s="278">
        <f>ROUND(L183*K183,2)</f>
        <v>0</v>
      </c>
      <c r="O183" s="278"/>
      <c r="P183" s="278"/>
      <c r="Q183" s="278"/>
      <c r="R183" s="39"/>
      <c r="T183" s="170" t="s">
        <v>22</v>
      </c>
      <c r="U183" s="46" t="s">
        <v>43</v>
      </c>
      <c r="V183" s="38"/>
      <c r="W183" s="171">
        <f>V183*K183</f>
        <v>0</v>
      </c>
      <c r="X183" s="171">
        <v>0</v>
      </c>
      <c r="Y183" s="171">
        <f>X183*K183</f>
        <v>0</v>
      </c>
      <c r="Z183" s="171">
        <v>2.2000000000000002</v>
      </c>
      <c r="AA183" s="172">
        <f>Z183*K183</f>
        <v>16.471400000000003</v>
      </c>
      <c r="AR183" s="20" t="s">
        <v>162</v>
      </c>
      <c r="AT183" s="20" t="s">
        <v>158</v>
      </c>
      <c r="AU183" s="20" t="s">
        <v>102</v>
      </c>
      <c r="AY183" s="20" t="s">
        <v>157</v>
      </c>
      <c r="BE183" s="108">
        <f>IF(U183="základní",N183,0)</f>
        <v>0</v>
      </c>
      <c r="BF183" s="108">
        <f>IF(U183="snížená",N183,0)</f>
        <v>0</v>
      </c>
      <c r="BG183" s="108">
        <f>IF(U183="zákl. přenesená",N183,0)</f>
        <v>0</v>
      </c>
      <c r="BH183" s="108">
        <f>IF(U183="sníž. přenesená",N183,0)</f>
        <v>0</v>
      </c>
      <c r="BI183" s="108">
        <f>IF(U183="nulová",N183,0)</f>
        <v>0</v>
      </c>
      <c r="BJ183" s="20" t="s">
        <v>86</v>
      </c>
      <c r="BK183" s="108">
        <f>ROUND(L183*K183,2)</f>
        <v>0</v>
      </c>
      <c r="BL183" s="20" t="s">
        <v>162</v>
      </c>
      <c r="BM183" s="20" t="s">
        <v>250</v>
      </c>
    </row>
    <row r="184" spans="2:65" s="11" customFormat="1" ht="22.5" customHeight="1">
      <c r="B184" s="181"/>
      <c r="C184" s="182"/>
      <c r="D184" s="182"/>
      <c r="E184" s="183" t="s">
        <v>22</v>
      </c>
      <c r="F184" s="281" t="s">
        <v>251</v>
      </c>
      <c r="G184" s="282"/>
      <c r="H184" s="282"/>
      <c r="I184" s="282"/>
      <c r="J184" s="182"/>
      <c r="K184" s="184" t="s">
        <v>22</v>
      </c>
      <c r="L184" s="182"/>
      <c r="M184" s="182"/>
      <c r="N184" s="182"/>
      <c r="O184" s="182"/>
      <c r="P184" s="182"/>
      <c r="Q184" s="182"/>
      <c r="R184" s="185"/>
      <c r="T184" s="186"/>
      <c r="U184" s="182"/>
      <c r="V184" s="182"/>
      <c r="W184" s="182"/>
      <c r="X184" s="182"/>
      <c r="Y184" s="182"/>
      <c r="Z184" s="182"/>
      <c r="AA184" s="187"/>
      <c r="AT184" s="188" t="s">
        <v>165</v>
      </c>
      <c r="AU184" s="188" t="s">
        <v>102</v>
      </c>
      <c r="AV184" s="11" t="s">
        <v>86</v>
      </c>
      <c r="AW184" s="11" t="s">
        <v>36</v>
      </c>
      <c r="AX184" s="11" t="s">
        <v>78</v>
      </c>
      <c r="AY184" s="188" t="s">
        <v>157</v>
      </c>
    </row>
    <row r="185" spans="2:65" s="10" customFormat="1" ht="22.5" customHeight="1">
      <c r="B185" s="173"/>
      <c r="C185" s="174"/>
      <c r="D185" s="174"/>
      <c r="E185" s="175" t="s">
        <v>22</v>
      </c>
      <c r="F185" s="283" t="s">
        <v>252</v>
      </c>
      <c r="G185" s="284"/>
      <c r="H185" s="284"/>
      <c r="I185" s="284"/>
      <c r="J185" s="174"/>
      <c r="K185" s="176">
        <v>7.4870000000000001</v>
      </c>
      <c r="L185" s="174"/>
      <c r="M185" s="174"/>
      <c r="N185" s="174"/>
      <c r="O185" s="174"/>
      <c r="P185" s="174"/>
      <c r="Q185" s="174"/>
      <c r="R185" s="177"/>
      <c r="T185" s="178"/>
      <c r="U185" s="174"/>
      <c r="V185" s="174"/>
      <c r="W185" s="174"/>
      <c r="X185" s="174"/>
      <c r="Y185" s="174"/>
      <c r="Z185" s="174"/>
      <c r="AA185" s="179"/>
      <c r="AT185" s="180" t="s">
        <v>165</v>
      </c>
      <c r="AU185" s="180" t="s">
        <v>102</v>
      </c>
      <c r="AV185" s="10" t="s">
        <v>102</v>
      </c>
      <c r="AW185" s="10" t="s">
        <v>36</v>
      </c>
      <c r="AX185" s="10" t="s">
        <v>86</v>
      </c>
      <c r="AY185" s="180" t="s">
        <v>157</v>
      </c>
    </row>
    <row r="186" spans="2:65" s="1" customFormat="1" ht="22.5" customHeight="1">
      <c r="B186" s="37"/>
      <c r="C186" s="166" t="s">
        <v>253</v>
      </c>
      <c r="D186" s="166" t="s">
        <v>158</v>
      </c>
      <c r="E186" s="167" t="s">
        <v>254</v>
      </c>
      <c r="F186" s="275" t="s">
        <v>255</v>
      </c>
      <c r="G186" s="275"/>
      <c r="H186" s="275"/>
      <c r="I186" s="275"/>
      <c r="J186" s="168" t="s">
        <v>179</v>
      </c>
      <c r="K186" s="169">
        <v>9.84</v>
      </c>
      <c r="L186" s="276">
        <v>0</v>
      </c>
      <c r="M186" s="277"/>
      <c r="N186" s="278">
        <f>ROUND(L186*K186,2)</f>
        <v>0</v>
      </c>
      <c r="O186" s="278"/>
      <c r="P186" s="278"/>
      <c r="Q186" s="278"/>
      <c r="R186" s="39"/>
      <c r="T186" s="170" t="s">
        <v>22</v>
      </c>
      <c r="U186" s="46" t="s">
        <v>43</v>
      </c>
      <c r="V186" s="38"/>
      <c r="W186" s="171">
        <f>V186*K186</f>
        <v>0</v>
      </c>
      <c r="X186" s="171">
        <v>0</v>
      </c>
      <c r="Y186" s="171">
        <f>X186*K186</f>
        <v>0</v>
      </c>
      <c r="Z186" s="171">
        <v>5.8999999999999997E-2</v>
      </c>
      <c r="AA186" s="172">
        <f>Z186*K186</f>
        <v>0.58055999999999996</v>
      </c>
      <c r="AR186" s="20" t="s">
        <v>162</v>
      </c>
      <c r="AT186" s="20" t="s">
        <v>158</v>
      </c>
      <c r="AU186" s="20" t="s">
        <v>102</v>
      </c>
      <c r="AY186" s="20" t="s">
        <v>157</v>
      </c>
      <c r="BE186" s="108">
        <f>IF(U186="základní",N186,0)</f>
        <v>0</v>
      </c>
      <c r="BF186" s="108">
        <f>IF(U186="snížená",N186,0)</f>
        <v>0</v>
      </c>
      <c r="BG186" s="108">
        <f>IF(U186="zákl. přenesená",N186,0)</f>
        <v>0</v>
      </c>
      <c r="BH186" s="108">
        <f>IF(U186="sníž. přenesená",N186,0)</f>
        <v>0</v>
      </c>
      <c r="BI186" s="108">
        <f>IF(U186="nulová",N186,0)</f>
        <v>0</v>
      </c>
      <c r="BJ186" s="20" t="s">
        <v>86</v>
      </c>
      <c r="BK186" s="108">
        <f>ROUND(L186*K186,2)</f>
        <v>0</v>
      </c>
      <c r="BL186" s="20" t="s">
        <v>162</v>
      </c>
      <c r="BM186" s="20" t="s">
        <v>256</v>
      </c>
    </row>
    <row r="187" spans="2:65" s="10" customFormat="1" ht="22.5" customHeight="1">
      <c r="B187" s="173"/>
      <c r="C187" s="174"/>
      <c r="D187" s="174"/>
      <c r="E187" s="175" t="s">
        <v>22</v>
      </c>
      <c r="F187" s="279" t="s">
        <v>257</v>
      </c>
      <c r="G187" s="280"/>
      <c r="H187" s="280"/>
      <c r="I187" s="280"/>
      <c r="J187" s="174"/>
      <c r="K187" s="176">
        <v>9.84</v>
      </c>
      <c r="L187" s="174"/>
      <c r="M187" s="174"/>
      <c r="N187" s="174"/>
      <c r="O187" s="174"/>
      <c r="P187" s="174"/>
      <c r="Q187" s="174"/>
      <c r="R187" s="177"/>
      <c r="T187" s="178"/>
      <c r="U187" s="174"/>
      <c r="V187" s="174"/>
      <c r="W187" s="174"/>
      <c r="X187" s="174"/>
      <c r="Y187" s="174"/>
      <c r="Z187" s="174"/>
      <c r="AA187" s="179"/>
      <c r="AT187" s="180" t="s">
        <v>165</v>
      </c>
      <c r="AU187" s="180" t="s">
        <v>102</v>
      </c>
      <c r="AV187" s="10" t="s">
        <v>102</v>
      </c>
      <c r="AW187" s="10" t="s">
        <v>36</v>
      </c>
      <c r="AX187" s="10" t="s">
        <v>86</v>
      </c>
      <c r="AY187" s="180" t="s">
        <v>157</v>
      </c>
    </row>
    <row r="188" spans="2:65" s="1" customFormat="1" ht="22.5" customHeight="1">
      <c r="B188" s="37"/>
      <c r="C188" s="166" t="s">
        <v>258</v>
      </c>
      <c r="D188" s="166" t="s">
        <v>158</v>
      </c>
      <c r="E188" s="167" t="s">
        <v>259</v>
      </c>
      <c r="F188" s="275" t="s">
        <v>260</v>
      </c>
      <c r="G188" s="275"/>
      <c r="H188" s="275"/>
      <c r="I188" s="275"/>
      <c r="J188" s="168" t="s">
        <v>179</v>
      </c>
      <c r="K188" s="169">
        <v>2</v>
      </c>
      <c r="L188" s="276">
        <v>0</v>
      </c>
      <c r="M188" s="277"/>
      <c r="N188" s="278">
        <f>ROUND(L188*K188,2)</f>
        <v>0</v>
      </c>
      <c r="O188" s="278"/>
      <c r="P188" s="278"/>
      <c r="Q188" s="278"/>
      <c r="R188" s="39"/>
      <c r="T188" s="170" t="s">
        <v>22</v>
      </c>
      <c r="U188" s="46" t="s">
        <v>43</v>
      </c>
      <c r="V188" s="38"/>
      <c r="W188" s="171">
        <f>V188*K188</f>
        <v>0</v>
      </c>
      <c r="X188" s="171">
        <v>0</v>
      </c>
      <c r="Y188" s="171">
        <f>X188*K188</f>
        <v>0</v>
      </c>
      <c r="Z188" s="171">
        <v>7.5999999999999998E-2</v>
      </c>
      <c r="AA188" s="172">
        <f>Z188*K188</f>
        <v>0.152</v>
      </c>
      <c r="AR188" s="20" t="s">
        <v>162</v>
      </c>
      <c r="AT188" s="20" t="s">
        <v>158</v>
      </c>
      <c r="AU188" s="20" t="s">
        <v>102</v>
      </c>
      <c r="AY188" s="20" t="s">
        <v>157</v>
      </c>
      <c r="BE188" s="108">
        <f>IF(U188="základní",N188,0)</f>
        <v>0</v>
      </c>
      <c r="BF188" s="108">
        <f>IF(U188="snížená",N188,0)</f>
        <v>0</v>
      </c>
      <c r="BG188" s="108">
        <f>IF(U188="zákl. přenesená",N188,0)</f>
        <v>0</v>
      </c>
      <c r="BH188" s="108">
        <f>IF(U188="sníž. přenesená",N188,0)</f>
        <v>0</v>
      </c>
      <c r="BI188" s="108">
        <f>IF(U188="nulová",N188,0)</f>
        <v>0</v>
      </c>
      <c r="BJ188" s="20" t="s">
        <v>86</v>
      </c>
      <c r="BK188" s="108">
        <f>ROUND(L188*K188,2)</f>
        <v>0</v>
      </c>
      <c r="BL188" s="20" t="s">
        <v>162</v>
      </c>
      <c r="BM188" s="20" t="s">
        <v>261</v>
      </c>
    </row>
    <row r="189" spans="2:65" s="10" customFormat="1" ht="22.5" customHeight="1">
      <c r="B189" s="173"/>
      <c r="C189" s="174"/>
      <c r="D189" s="174"/>
      <c r="E189" s="175" t="s">
        <v>22</v>
      </c>
      <c r="F189" s="279" t="s">
        <v>262</v>
      </c>
      <c r="G189" s="280"/>
      <c r="H189" s="280"/>
      <c r="I189" s="280"/>
      <c r="J189" s="174"/>
      <c r="K189" s="176">
        <v>2</v>
      </c>
      <c r="L189" s="174"/>
      <c r="M189" s="174"/>
      <c r="N189" s="174"/>
      <c r="O189" s="174"/>
      <c r="P189" s="174"/>
      <c r="Q189" s="174"/>
      <c r="R189" s="177"/>
      <c r="T189" s="178"/>
      <c r="U189" s="174"/>
      <c r="V189" s="174"/>
      <c r="W189" s="174"/>
      <c r="X189" s="174"/>
      <c r="Y189" s="174"/>
      <c r="Z189" s="174"/>
      <c r="AA189" s="179"/>
      <c r="AT189" s="180" t="s">
        <v>165</v>
      </c>
      <c r="AU189" s="180" t="s">
        <v>102</v>
      </c>
      <c r="AV189" s="10" t="s">
        <v>102</v>
      </c>
      <c r="AW189" s="10" t="s">
        <v>36</v>
      </c>
      <c r="AX189" s="10" t="s">
        <v>86</v>
      </c>
      <c r="AY189" s="180" t="s">
        <v>157</v>
      </c>
    </row>
    <row r="190" spans="2:65" s="1" customFormat="1" ht="31.5" customHeight="1">
      <c r="B190" s="37"/>
      <c r="C190" s="166" t="s">
        <v>263</v>
      </c>
      <c r="D190" s="166" t="s">
        <v>158</v>
      </c>
      <c r="E190" s="167" t="s">
        <v>264</v>
      </c>
      <c r="F190" s="275" t="s">
        <v>265</v>
      </c>
      <c r="G190" s="275"/>
      <c r="H190" s="275"/>
      <c r="I190" s="275"/>
      <c r="J190" s="168" t="s">
        <v>161</v>
      </c>
      <c r="K190" s="169">
        <v>2.2730000000000001</v>
      </c>
      <c r="L190" s="276">
        <v>0</v>
      </c>
      <c r="M190" s="277"/>
      <c r="N190" s="278">
        <f>ROUND(L190*K190,2)</f>
        <v>0</v>
      </c>
      <c r="O190" s="278"/>
      <c r="P190" s="278"/>
      <c r="Q190" s="278"/>
      <c r="R190" s="39"/>
      <c r="T190" s="170" t="s">
        <v>22</v>
      </c>
      <c r="U190" s="46" t="s">
        <v>43</v>
      </c>
      <c r="V190" s="38"/>
      <c r="W190" s="171">
        <f>V190*K190</f>
        <v>0</v>
      </c>
      <c r="X190" s="171">
        <v>0</v>
      </c>
      <c r="Y190" s="171">
        <f>X190*K190</f>
        <v>0</v>
      </c>
      <c r="Z190" s="171">
        <v>1.8</v>
      </c>
      <c r="AA190" s="172">
        <f>Z190*K190</f>
        <v>4.0914000000000001</v>
      </c>
      <c r="AR190" s="20" t="s">
        <v>162</v>
      </c>
      <c r="AT190" s="20" t="s">
        <v>158</v>
      </c>
      <c r="AU190" s="20" t="s">
        <v>102</v>
      </c>
      <c r="AY190" s="20" t="s">
        <v>157</v>
      </c>
      <c r="BE190" s="108">
        <f>IF(U190="základní",N190,0)</f>
        <v>0</v>
      </c>
      <c r="BF190" s="108">
        <f>IF(U190="snížená",N190,0)</f>
        <v>0</v>
      </c>
      <c r="BG190" s="108">
        <f>IF(U190="zákl. přenesená",N190,0)</f>
        <v>0</v>
      </c>
      <c r="BH190" s="108">
        <f>IF(U190="sníž. přenesená",N190,0)</f>
        <v>0</v>
      </c>
      <c r="BI190" s="108">
        <f>IF(U190="nulová",N190,0)</f>
        <v>0</v>
      </c>
      <c r="BJ190" s="20" t="s">
        <v>86</v>
      </c>
      <c r="BK190" s="108">
        <f>ROUND(L190*K190,2)</f>
        <v>0</v>
      </c>
      <c r="BL190" s="20" t="s">
        <v>162</v>
      </c>
      <c r="BM190" s="20" t="s">
        <v>266</v>
      </c>
    </row>
    <row r="191" spans="2:65" s="10" customFormat="1" ht="22.5" customHeight="1">
      <c r="B191" s="173"/>
      <c r="C191" s="174"/>
      <c r="D191" s="174"/>
      <c r="E191" s="175" t="s">
        <v>22</v>
      </c>
      <c r="F191" s="279" t="s">
        <v>267</v>
      </c>
      <c r="G191" s="280"/>
      <c r="H191" s="280"/>
      <c r="I191" s="280"/>
      <c r="J191" s="174"/>
      <c r="K191" s="176">
        <v>2.2730000000000001</v>
      </c>
      <c r="L191" s="174"/>
      <c r="M191" s="174"/>
      <c r="N191" s="174"/>
      <c r="O191" s="174"/>
      <c r="P191" s="174"/>
      <c r="Q191" s="174"/>
      <c r="R191" s="177"/>
      <c r="T191" s="178"/>
      <c r="U191" s="174"/>
      <c r="V191" s="174"/>
      <c r="W191" s="174"/>
      <c r="X191" s="174"/>
      <c r="Y191" s="174"/>
      <c r="Z191" s="174"/>
      <c r="AA191" s="179"/>
      <c r="AT191" s="180" t="s">
        <v>165</v>
      </c>
      <c r="AU191" s="180" t="s">
        <v>102</v>
      </c>
      <c r="AV191" s="10" t="s">
        <v>102</v>
      </c>
      <c r="AW191" s="10" t="s">
        <v>36</v>
      </c>
      <c r="AX191" s="10" t="s">
        <v>86</v>
      </c>
      <c r="AY191" s="180" t="s">
        <v>157</v>
      </c>
    </row>
    <row r="192" spans="2:65" s="1" customFormat="1" ht="31.5" customHeight="1">
      <c r="B192" s="37"/>
      <c r="C192" s="166" t="s">
        <v>10</v>
      </c>
      <c r="D192" s="166" t="s">
        <v>158</v>
      </c>
      <c r="E192" s="167" t="s">
        <v>268</v>
      </c>
      <c r="F192" s="275" t="s">
        <v>269</v>
      </c>
      <c r="G192" s="275"/>
      <c r="H192" s="275"/>
      <c r="I192" s="275"/>
      <c r="J192" s="168" t="s">
        <v>270</v>
      </c>
      <c r="K192" s="169">
        <v>37.1</v>
      </c>
      <c r="L192" s="276">
        <v>0</v>
      </c>
      <c r="M192" s="277"/>
      <c r="N192" s="278">
        <f>ROUND(L192*K192,2)</f>
        <v>0</v>
      </c>
      <c r="O192" s="278"/>
      <c r="P192" s="278"/>
      <c r="Q192" s="278"/>
      <c r="R192" s="39"/>
      <c r="T192" s="170" t="s">
        <v>22</v>
      </c>
      <c r="U192" s="46" t="s">
        <v>43</v>
      </c>
      <c r="V192" s="38"/>
      <c r="W192" s="171">
        <f>V192*K192</f>
        <v>0</v>
      </c>
      <c r="X192" s="171">
        <v>0</v>
      </c>
      <c r="Y192" s="171">
        <f>X192*K192</f>
        <v>0</v>
      </c>
      <c r="Z192" s="171">
        <v>4.2000000000000003E-2</v>
      </c>
      <c r="AA192" s="172">
        <f>Z192*K192</f>
        <v>1.5582000000000003</v>
      </c>
      <c r="AR192" s="20" t="s">
        <v>162</v>
      </c>
      <c r="AT192" s="20" t="s">
        <v>158</v>
      </c>
      <c r="AU192" s="20" t="s">
        <v>102</v>
      </c>
      <c r="AY192" s="20" t="s">
        <v>157</v>
      </c>
      <c r="BE192" s="108">
        <f>IF(U192="základní",N192,0)</f>
        <v>0</v>
      </c>
      <c r="BF192" s="108">
        <f>IF(U192="snížená",N192,0)</f>
        <v>0</v>
      </c>
      <c r="BG192" s="108">
        <f>IF(U192="zákl. přenesená",N192,0)</f>
        <v>0</v>
      </c>
      <c r="BH192" s="108">
        <f>IF(U192="sníž. přenesená",N192,0)</f>
        <v>0</v>
      </c>
      <c r="BI192" s="108">
        <f>IF(U192="nulová",N192,0)</f>
        <v>0</v>
      </c>
      <c r="BJ192" s="20" t="s">
        <v>86</v>
      </c>
      <c r="BK192" s="108">
        <f>ROUND(L192*K192,2)</f>
        <v>0</v>
      </c>
      <c r="BL192" s="20" t="s">
        <v>162</v>
      </c>
      <c r="BM192" s="20" t="s">
        <v>271</v>
      </c>
    </row>
    <row r="193" spans="2:65" s="10" customFormat="1" ht="22.5" customHeight="1">
      <c r="B193" s="173"/>
      <c r="C193" s="174"/>
      <c r="D193" s="174"/>
      <c r="E193" s="175" t="s">
        <v>22</v>
      </c>
      <c r="F193" s="279" t="s">
        <v>272</v>
      </c>
      <c r="G193" s="280"/>
      <c r="H193" s="280"/>
      <c r="I193" s="280"/>
      <c r="J193" s="174"/>
      <c r="K193" s="176">
        <v>37.1</v>
      </c>
      <c r="L193" s="174"/>
      <c r="M193" s="174"/>
      <c r="N193" s="174"/>
      <c r="O193" s="174"/>
      <c r="P193" s="174"/>
      <c r="Q193" s="174"/>
      <c r="R193" s="177"/>
      <c r="T193" s="178"/>
      <c r="U193" s="174"/>
      <c r="V193" s="174"/>
      <c r="W193" s="174"/>
      <c r="X193" s="174"/>
      <c r="Y193" s="174"/>
      <c r="Z193" s="174"/>
      <c r="AA193" s="179"/>
      <c r="AT193" s="180" t="s">
        <v>165</v>
      </c>
      <c r="AU193" s="180" t="s">
        <v>102</v>
      </c>
      <c r="AV193" s="10" t="s">
        <v>102</v>
      </c>
      <c r="AW193" s="10" t="s">
        <v>36</v>
      </c>
      <c r="AX193" s="10" t="s">
        <v>86</v>
      </c>
      <c r="AY193" s="180" t="s">
        <v>157</v>
      </c>
    </row>
    <row r="194" spans="2:65" s="1" customFormat="1" ht="31.5" customHeight="1">
      <c r="B194" s="37"/>
      <c r="C194" s="166" t="s">
        <v>273</v>
      </c>
      <c r="D194" s="166" t="s">
        <v>158</v>
      </c>
      <c r="E194" s="167" t="s">
        <v>274</v>
      </c>
      <c r="F194" s="275" t="s">
        <v>275</v>
      </c>
      <c r="G194" s="275"/>
      <c r="H194" s="275"/>
      <c r="I194" s="275"/>
      <c r="J194" s="168" t="s">
        <v>179</v>
      </c>
      <c r="K194" s="169">
        <v>7.5</v>
      </c>
      <c r="L194" s="276">
        <v>0</v>
      </c>
      <c r="M194" s="277"/>
      <c r="N194" s="278">
        <f>ROUND(L194*K194,2)</f>
        <v>0</v>
      </c>
      <c r="O194" s="278"/>
      <c r="P194" s="278"/>
      <c r="Q194" s="278"/>
      <c r="R194" s="39"/>
      <c r="T194" s="170" t="s">
        <v>22</v>
      </c>
      <c r="U194" s="46" t="s">
        <v>43</v>
      </c>
      <c r="V194" s="38"/>
      <c r="W194" s="171">
        <f>V194*K194</f>
        <v>0</v>
      </c>
      <c r="X194" s="171">
        <v>0</v>
      </c>
      <c r="Y194" s="171">
        <f>X194*K194</f>
        <v>0</v>
      </c>
      <c r="Z194" s="171">
        <v>6.8000000000000005E-2</v>
      </c>
      <c r="AA194" s="172">
        <f>Z194*K194</f>
        <v>0.51</v>
      </c>
      <c r="AR194" s="20" t="s">
        <v>162</v>
      </c>
      <c r="AT194" s="20" t="s">
        <v>158</v>
      </c>
      <c r="AU194" s="20" t="s">
        <v>102</v>
      </c>
      <c r="AY194" s="20" t="s">
        <v>157</v>
      </c>
      <c r="BE194" s="108">
        <f>IF(U194="základní",N194,0)</f>
        <v>0</v>
      </c>
      <c r="BF194" s="108">
        <f>IF(U194="snížená",N194,0)</f>
        <v>0</v>
      </c>
      <c r="BG194" s="108">
        <f>IF(U194="zákl. přenesená",N194,0)</f>
        <v>0</v>
      </c>
      <c r="BH194" s="108">
        <f>IF(U194="sníž. přenesená",N194,0)</f>
        <v>0</v>
      </c>
      <c r="BI194" s="108">
        <f>IF(U194="nulová",N194,0)</f>
        <v>0</v>
      </c>
      <c r="BJ194" s="20" t="s">
        <v>86</v>
      </c>
      <c r="BK194" s="108">
        <f>ROUND(L194*K194,2)</f>
        <v>0</v>
      </c>
      <c r="BL194" s="20" t="s">
        <v>162</v>
      </c>
      <c r="BM194" s="20" t="s">
        <v>276</v>
      </c>
    </row>
    <row r="195" spans="2:65" s="10" customFormat="1" ht="22.5" customHeight="1">
      <c r="B195" s="173"/>
      <c r="C195" s="174"/>
      <c r="D195" s="174"/>
      <c r="E195" s="175" t="s">
        <v>22</v>
      </c>
      <c r="F195" s="279" t="s">
        <v>277</v>
      </c>
      <c r="G195" s="280"/>
      <c r="H195" s="280"/>
      <c r="I195" s="280"/>
      <c r="J195" s="174"/>
      <c r="K195" s="176">
        <v>7.5</v>
      </c>
      <c r="L195" s="174"/>
      <c r="M195" s="174"/>
      <c r="N195" s="174"/>
      <c r="O195" s="174"/>
      <c r="P195" s="174"/>
      <c r="Q195" s="174"/>
      <c r="R195" s="177"/>
      <c r="T195" s="178"/>
      <c r="U195" s="174"/>
      <c r="V195" s="174"/>
      <c r="W195" s="174"/>
      <c r="X195" s="174"/>
      <c r="Y195" s="174"/>
      <c r="Z195" s="174"/>
      <c r="AA195" s="179"/>
      <c r="AT195" s="180" t="s">
        <v>165</v>
      </c>
      <c r="AU195" s="180" t="s">
        <v>102</v>
      </c>
      <c r="AV195" s="10" t="s">
        <v>102</v>
      </c>
      <c r="AW195" s="10" t="s">
        <v>36</v>
      </c>
      <c r="AX195" s="10" t="s">
        <v>86</v>
      </c>
      <c r="AY195" s="180" t="s">
        <v>157</v>
      </c>
    </row>
    <row r="196" spans="2:65" s="1" customFormat="1" ht="22.5" customHeight="1">
      <c r="B196" s="37"/>
      <c r="C196" s="166" t="s">
        <v>278</v>
      </c>
      <c r="D196" s="166" t="s">
        <v>158</v>
      </c>
      <c r="E196" s="167" t="s">
        <v>279</v>
      </c>
      <c r="F196" s="275" t="s">
        <v>280</v>
      </c>
      <c r="G196" s="275"/>
      <c r="H196" s="275"/>
      <c r="I196" s="275"/>
      <c r="J196" s="168" t="s">
        <v>281</v>
      </c>
      <c r="K196" s="169">
        <v>30</v>
      </c>
      <c r="L196" s="276">
        <v>0</v>
      </c>
      <c r="M196" s="277"/>
      <c r="N196" s="278">
        <f>ROUND(L196*K196,2)</f>
        <v>0</v>
      </c>
      <c r="O196" s="278"/>
      <c r="P196" s="278"/>
      <c r="Q196" s="278"/>
      <c r="R196" s="39"/>
      <c r="T196" s="170" t="s">
        <v>22</v>
      </c>
      <c r="U196" s="46" t="s">
        <v>43</v>
      </c>
      <c r="V196" s="38"/>
      <c r="W196" s="171">
        <f>V196*K196</f>
        <v>0</v>
      </c>
      <c r="X196" s="171">
        <v>0</v>
      </c>
      <c r="Y196" s="171">
        <f>X196*K196</f>
        <v>0</v>
      </c>
      <c r="Z196" s="171">
        <v>0</v>
      </c>
      <c r="AA196" s="172">
        <f>Z196*K196</f>
        <v>0</v>
      </c>
      <c r="AR196" s="20" t="s">
        <v>162</v>
      </c>
      <c r="AT196" s="20" t="s">
        <v>158</v>
      </c>
      <c r="AU196" s="20" t="s">
        <v>102</v>
      </c>
      <c r="AY196" s="20" t="s">
        <v>157</v>
      </c>
      <c r="BE196" s="108">
        <f>IF(U196="základní",N196,0)</f>
        <v>0</v>
      </c>
      <c r="BF196" s="108">
        <f>IF(U196="snížená",N196,0)</f>
        <v>0</v>
      </c>
      <c r="BG196" s="108">
        <f>IF(U196="zákl. přenesená",N196,0)</f>
        <v>0</v>
      </c>
      <c r="BH196" s="108">
        <f>IF(U196="sníž. přenesená",N196,0)</f>
        <v>0</v>
      </c>
      <c r="BI196" s="108">
        <f>IF(U196="nulová",N196,0)</f>
        <v>0</v>
      </c>
      <c r="BJ196" s="20" t="s">
        <v>86</v>
      </c>
      <c r="BK196" s="108">
        <f>ROUND(L196*K196,2)</f>
        <v>0</v>
      </c>
      <c r="BL196" s="20" t="s">
        <v>162</v>
      </c>
      <c r="BM196" s="20" t="s">
        <v>282</v>
      </c>
    </row>
    <row r="197" spans="2:65" s="11" customFormat="1" ht="22.5" customHeight="1">
      <c r="B197" s="181"/>
      <c r="C197" s="182"/>
      <c r="D197" s="182"/>
      <c r="E197" s="183" t="s">
        <v>22</v>
      </c>
      <c r="F197" s="281" t="s">
        <v>283</v>
      </c>
      <c r="G197" s="282"/>
      <c r="H197" s="282"/>
      <c r="I197" s="282"/>
      <c r="J197" s="182"/>
      <c r="K197" s="184" t="s">
        <v>22</v>
      </c>
      <c r="L197" s="182"/>
      <c r="M197" s="182"/>
      <c r="N197" s="182"/>
      <c r="O197" s="182"/>
      <c r="P197" s="182"/>
      <c r="Q197" s="182"/>
      <c r="R197" s="185"/>
      <c r="T197" s="186"/>
      <c r="U197" s="182"/>
      <c r="V197" s="182"/>
      <c r="W197" s="182"/>
      <c r="X197" s="182"/>
      <c r="Y197" s="182"/>
      <c r="Z197" s="182"/>
      <c r="AA197" s="187"/>
      <c r="AT197" s="188" t="s">
        <v>165</v>
      </c>
      <c r="AU197" s="188" t="s">
        <v>102</v>
      </c>
      <c r="AV197" s="11" t="s">
        <v>86</v>
      </c>
      <c r="AW197" s="11" t="s">
        <v>36</v>
      </c>
      <c r="AX197" s="11" t="s">
        <v>78</v>
      </c>
      <c r="AY197" s="188" t="s">
        <v>157</v>
      </c>
    </row>
    <row r="198" spans="2:65" s="10" customFormat="1" ht="22.5" customHeight="1">
      <c r="B198" s="173"/>
      <c r="C198" s="174"/>
      <c r="D198" s="174"/>
      <c r="E198" s="175" t="s">
        <v>22</v>
      </c>
      <c r="F198" s="283" t="s">
        <v>284</v>
      </c>
      <c r="G198" s="284"/>
      <c r="H198" s="284"/>
      <c r="I198" s="284"/>
      <c r="J198" s="174"/>
      <c r="K198" s="176">
        <v>30</v>
      </c>
      <c r="L198" s="174"/>
      <c r="M198" s="174"/>
      <c r="N198" s="174"/>
      <c r="O198" s="174"/>
      <c r="P198" s="174"/>
      <c r="Q198" s="174"/>
      <c r="R198" s="177"/>
      <c r="T198" s="178"/>
      <c r="U198" s="174"/>
      <c r="V198" s="174"/>
      <c r="W198" s="174"/>
      <c r="X198" s="174"/>
      <c r="Y198" s="174"/>
      <c r="Z198" s="174"/>
      <c r="AA198" s="179"/>
      <c r="AT198" s="180" t="s">
        <v>165</v>
      </c>
      <c r="AU198" s="180" t="s">
        <v>102</v>
      </c>
      <c r="AV198" s="10" t="s">
        <v>102</v>
      </c>
      <c r="AW198" s="10" t="s">
        <v>36</v>
      </c>
      <c r="AX198" s="10" t="s">
        <v>86</v>
      </c>
      <c r="AY198" s="180" t="s">
        <v>157</v>
      </c>
    </row>
    <row r="199" spans="2:65" s="9" customFormat="1" ht="29.85" customHeight="1">
      <c r="B199" s="155"/>
      <c r="C199" s="156"/>
      <c r="D199" s="165" t="s">
        <v>116</v>
      </c>
      <c r="E199" s="165"/>
      <c r="F199" s="165"/>
      <c r="G199" s="165"/>
      <c r="H199" s="165"/>
      <c r="I199" s="165"/>
      <c r="J199" s="165"/>
      <c r="K199" s="165"/>
      <c r="L199" s="165"/>
      <c r="M199" s="165"/>
      <c r="N199" s="296">
        <f>BK199</f>
        <v>0</v>
      </c>
      <c r="O199" s="297"/>
      <c r="P199" s="297"/>
      <c r="Q199" s="297"/>
      <c r="R199" s="158"/>
      <c r="T199" s="159"/>
      <c r="U199" s="156"/>
      <c r="V199" s="156"/>
      <c r="W199" s="160">
        <f>SUM(W200:W211)</f>
        <v>0</v>
      </c>
      <c r="X199" s="156"/>
      <c r="Y199" s="160">
        <f>SUM(Y200:Y211)</f>
        <v>0</v>
      </c>
      <c r="Z199" s="156"/>
      <c r="AA199" s="161">
        <f>SUM(AA200:AA211)</f>
        <v>0</v>
      </c>
      <c r="AR199" s="162" t="s">
        <v>86</v>
      </c>
      <c r="AT199" s="163" t="s">
        <v>77</v>
      </c>
      <c r="AU199" s="163" t="s">
        <v>86</v>
      </c>
      <c r="AY199" s="162" t="s">
        <v>157</v>
      </c>
      <c r="BK199" s="164">
        <f>SUM(BK200:BK211)</f>
        <v>0</v>
      </c>
    </row>
    <row r="200" spans="2:65" s="1" customFormat="1" ht="31.5" customHeight="1">
      <c r="B200" s="37"/>
      <c r="C200" s="166" t="s">
        <v>285</v>
      </c>
      <c r="D200" s="166" t="s">
        <v>158</v>
      </c>
      <c r="E200" s="167" t="s">
        <v>286</v>
      </c>
      <c r="F200" s="275" t="s">
        <v>287</v>
      </c>
      <c r="G200" s="275"/>
      <c r="H200" s="275"/>
      <c r="I200" s="275"/>
      <c r="J200" s="168" t="s">
        <v>173</v>
      </c>
      <c r="K200" s="169">
        <v>28.111999999999998</v>
      </c>
      <c r="L200" s="276">
        <v>0</v>
      </c>
      <c r="M200" s="277"/>
      <c r="N200" s="278">
        <f>ROUND(L200*K200,2)</f>
        <v>0</v>
      </c>
      <c r="O200" s="278"/>
      <c r="P200" s="278"/>
      <c r="Q200" s="278"/>
      <c r="R200" s="39"/>
      <c r="T200" s="170" t="s">
        <v>22</v>
      </c>
      <c r="U200" s="46" t="s">
        <v>43</v>
      </c>
      <c r="V200" s="38"/>
      <c r="W200" s="171">
        <f>V200*K200</f>
        <v>0</v>
      </c>
      <c r="X200" s="171">
        <v>0</v>
      </c>
      <c r="Y200" s="171">
        <f>X200*K200</f>
        <v>0</v>
      </c>
      <c r="Z200" s="171">
        <v>0</v>
      </c>
      <c r="AA200" s="172">
        <f>Z200*K200</f>
        <v>0</v>
      </c>
      <c r="AR200" s="20" t="s">
        <v>162</v>
      </c>
      <c r="AT200" s="20" t="s">
        <v>158</v>
      </c>
      <c r="AU200" s="20" t="s">
        <v>102</v>
      </c>
      <c r="AY200" s="20" t="s">
        <v>157</v>
      </c>
      <c r="BE200" s="108">
        <f>IF(U200="základní",N200,0)</f>
        <v>0</v>
      </c>
      <c r="BF200" s="108">
        <f>IF(U200="snížená",N200,0)</f>
        <v>0</v>
      </c>
      <c r="BG200" s="108">
        <f>IF(U200="zákl. přenesená",N200,0)</f>
        <v>0</v>
      </c>
      <c r="BH200" s="108">
        <f>IF(U200="sníž. přenesená",N200,0)</f>
        <v>0</v>
      </c>
      <c r="BI200" s="108">
        <f>IF(U200="nulová",N200,0)</f>
        <v>0</v>
      </c>
      <c r="BJ200" s="20" t="s">
        <v>86</v>
      </c>
      <c r="BK200" s="108">
        <f>ROUND(L200*K200,2)</f>
        <v>0</v>
      </c>
      <c r="BL200" s="20" t="s">
        <v>162</v>
      </c>
      <c r="BM200" s="20" t="s">
        <v>288</v>
      </c>
    </row>
    <row r="201" spans="2:65" s="1" customFormat="1" ht="31.5" customHeight="1">
      <c r="B201" s="37"/>
      <c r="C201" s="166" t="s">
        <v>289</v>
      </c>
      <c r="D201" s="166" t="s">
        <v>158</v>
      </c>
      <c r="E201" s="167" t="s">
        <v>290</v>
      </c>
      <c r="F201" s="275" t="s">
        <v>291</v>
      </c>
      <c r="G201" s="275"/>
      <c r="H201" s="275"/>
      <c r="I201" s="275"/>
      <c r="J201" s="168" t="s">
        <v>173</v>
      </c>
      <c r="K201" s="169">
        <v>28.111999999999998</v>
      </c>
      <c r="L201" s="276">
        <v>0</v>
      </c>
      <c r="M201" s="277"/>
      <c r="N201" s="278">
        <f>ROUND(L201*K201,2)</f>
        <v>0</v>
      </c>
      <c r="O201" s="278"/>
      <c r="P201" s="278"/>
      <c r="Q201" s="278"/>
      <c r="R201" s="39"/>
      <c r="T201" s="170" t="s">
        <v>22</v>
      </c>
      <c r="U201" s="46" t="s">
        <v>43</v>
      </c>
      <c r="V201" s="38"/>
      <c r="W201" s="171">
        <f>V201*K201</f>
        <v>0</v>
      </c>
      <c r="X201" s="171">
        <v>0</v>
      </c>
      <c r="Y201" s="171">
        <f>X201*K201</f>
        <v>0</v>
      </c>
      <c r="Z201" s="171">
        <v>0</v>
      </c>
      <c r="AA201" s="172">
        <f>Z201*K201</f>
        <v>0</v>
      </c>
      <c r="AR201" s="20" t="s">
        <v>162</v>
      </c>
      <c r="AT201" s="20" t="s">
        <v>158</v>
      </c>
      <c r="AU201" s="20" t="s">
        <v>102</v>
      </c>
      <c r="AY201" s="20" t="s">
        <v>157</v>
      </c>
      <c r="BE201" s="108">
        <f>IF(U201="základní",N201,0)</f>
        <v>0</v>
      </c>
      <c r="BF201" s="108">
        <f>IF(U201="snížená",N201,0)</f>
        <v>0</v>
      </c>
      <c r="BG201" s="108">
        <f>IF(U201="zákl. přenesená",N201,0)</f>
        <v>0</v>
      </c>
      <c r="BH201" s="108">
        <f>IF(U201="sníž. přenesená",N201,0)</f>
        <v>0</v>
      </c>
      <c r="BI201" s="108">
        <f>IF(U201="nulová",N201,0)</f>
        <v>0</v>
      </c>
      <c r="BJ201" s="20" t="s">
        <v>86</v>
      </c>
      <c r="BK201" s="108">
        <f>ROUND(L201*K201,2)</f>
        <v>0</v>
      </c>
      <c r="BL201" s="20" t="s">
        <v>162</v>
      </c>
      <c r="BM201" s="20" t="s">
        <v>292</v>
      </c>
    </row>
    <row r="202" spans="2:65" s="1" customFormat="1" ht="31.5" customHeight="1">
      <c r="B202" s="37"/>
      <c r="C202" s="166" t="s">
        <v>293</v>
      </c>
      <c r="D202" s="166" t="s">
        <v>158</v>
      </c>
      <c r="E202" s="167" t="s">
        <v>294</v>
      </c>
      <c r="F202" s="275" t="s">
        <v>295</v>
      </c>
      <c r="G202" s="275"/>
      <c r="H202" s="275"/>
      <c r="I202" s="275"/>
      <c r="J202" s="168" t="s">
        <v>173</v>
      </c>
      <c r="K202" s="169">
        <v>354.94200000000001</v>
      </c>
      <c r="L202" s="276">
        <v>0</v>
      </c>
      <c r="M202" s="277"/>
      <c r="N202" s="278">
        <f>ROUND(L202*K202,2)</f>
        <v>0</v>
      </c>
      <c r="O202" s="278"/>
      <c r="P202" s="278"/>
      <c r="Q202" s="278"/>
      <c r="R202" s="39"/>
      <c r="T202" s="170" t="s">
        <v>22</v>
      </c>
      <c r="U202" s="46" t="s">
        <v>43</v>
      </c>
      <c r="V202" s="38"/>
      <c r="W202" s="171">
        <f>V202*K202</f>
        <v>0</v>
      </c>
      <c r="X202" s="171">
        <v>0</v>
      </c>
      <c r="Y202" s="171">
        <f>X202*K202</f>
        <v>0</v>
      </c>
      <c r="Z202" s="171">
        <v>0</v>
      </c>
      <c r="AA202" s="172">
        <f>Z202*K202</f>
        <v>0</v>
      </c>
      <c r="AR202" s="20" t="s">
        <v>162</v>
      </c>
      <c r="AT202" s="20" t="s">
        <v>158</v>
      </c>
      <c r="AU202" s="20" t="s">
        <v>102</v>
      </c>
      <c r="AY202" s="20" t="s">
        <v>157</v>
      </c>
      <c r="BE202" s="108">
        <f>IF(U202="základní",N202,0)</f>
        <v>0</v>
      </c>
      <c r="BF202" s="108">
        <f>IF(U202="snížená",N202,0)</f>
        <v>0</v>
      </c>
      <c r="BG202" s="108">
        <f>IF(U202="zákl. přenesená",N202,0)</f>
        <v>0</v>
      </c>
      <c r="BH202" s="108">
        <f>IF(U202="sníž. přenesená",N202,0)</f>
        <v>0</v>
      </c>
      <c r="BI202" s="108">
        <f>IF(U202="nulová",N202,0)</f>
        <v>0</v>
      </c>
      <c r="BJ202" s="20" t="s">
        <v>86</v>
      </c>
      <c r="BK202" s="108">
        <f>ROUND(L202*K202,2)</f>
        <v>0</v>
      </c>
      <c r="BL202" s="20" t="s">
        <v>162</v>
      </c>
      <c r="BM202" s="20" t="s">
        <v>296</v>
      </c>
    </row>
    <row r="203" spans="2:65" s="10" customFormat="1" ht="22.5" customHeight="1">
      <c r="B203" s="173"/>
      <c r="C203" s="174"/>
      <c r="D203" s="174"/>
      <c r="E203" s="175" t="s">
        <v>22</v>
      </c>
      <c r="F203" s="279" t="s">
        <v>297</v>
      </c>
      <c r="G203" s="280"/>
      <c r="H203" s="280"/>
      <c r="I203" s="280"/>
      <c r="J203" s="174"/>
      <c r="K203" s="176">
        <v>354.94200000000001</v>
      </c>
      <c r="L203" s="174"/>
      <c r="M203" s="174"/>
      <c r="N203" s="174"/>
      <c r="O203" s="174"/>
      <c r="P203" s="174"/>
      <c r="Q203" s="174"/>
      <c r="R203" s="177"/>
      <c r="T203" s="178"/>
      <c r="U203" s="174"/>
      <c r="V203" s="174"/>
      <c r="W203" s="174"/>
      <c r="X203" s="174"/>
      <c r="Y203" s="174"/>
      <c r="Z203" s="174"/>
      <c r="AA203" s="179"/>
      <c r="AT203" s="180" t="s">
        <v>165</v>
      </c>
      <c r="AU203" s="180" t="s">
        <v>102</v>
      </c>
      <c r="AV203" s="10" t="s">
        <v>102</v>
      </c>
      <c r="AW203" s="10" t="s">
        <v>36</v>
      </c>
      <c r="AX203" s="10" t="s">
        <v>86</v>
      </c>
      <c r="AY203" s="180" t="s">
        <v>157</v>
      </c>
    </row>
    <row r="204" spans="2:65" s="1" customFormat="1" ht="31.5" customHeight="1">
      <c r="B204" s="37"/>
      <c r="C204" s="166" t="s">
        <v>298</v>
      </c>
      <c r="D204" s="166" t="s">
        <v>158</v>
      </c>
      <c r="E204" s="167" t="s">
        <v>299</v>
      </c>
      <c r="F204" s="275" t="s">
        <v>300</v>
      </c>
      <c r="G204" s="275"/>
      <c r="H204" s="275"/>
      <c r="I204" s="275"/>
      <c r="J204" s="168" t="s">
        <v>173</v>
      </c>
      <c r="K204" s="169">
        <v>25.353000000000002</v>
      </c>
      <c r="L204" s="276">
        <v>0</v>
      </c>
      <c r="M204" s="277"/>
      <c r="N204" s="278">
        <f>ROUND(L204*K204,2)</f>
        <v>0</v>
      </c>
      <c r="O204" s="278"/>
      <c r="P204" s="278"/>
      <c r="Q204" s="278"/>
      <c r="R204" s="39"/>
      <c r="T204" s="170" t="s">
        <v>22</v>
      </c>
      <c r="U204" s="46" t="s">
        <v>43</v>
      </c>
      <c r="V204" s="38"/>
      <c r="W204" s="171">
        <f>V204*K204</f>
        <v>0</v>
      </c>
      <c r="X204" s="171">
        <v>0</v>
      </c>
      <c r="Y204" s="171">
        <f>X204*K204</f>
        <v>0</v>
      </c>
      <c r="Z204" s="171">
        <v>0</v>
      </c>
      <c r="AA204" s="172">
        <f>Z204*K204</f>
        <v>0</v>
      </c>
      <c r="AR204" s="20" t="s">
        <v>162</v>
      </c>
      <c r="AT204" s="20" t="s">
        <v>158</v>
      </c>
      <c r="AU204" s="20" t="s">
        <v>102</v>
      </c>
      <c r="AY204" s="20" t="s">
        <v>157</v>
      </c>
      <c r="BE204" s="108">
        <f>IF(U204="základní",N204,0)</f>
        <v>0</v>
      </c>
      <c r="BF204" s="108">
        <f>IF(U204="snížená",N204,0)</f>
        <v>0</v>
      </c>
      <c r="BG204" s="108">
        <f>IF(U204="zákl. přenesená",N204,0)</f>
        <v>0</v>
      </c>
      <c r="BH204" s="108">
        <f>IF(U204="sníž. přenesená",N204,0)</f>
        <v>0</v>
      </c>
      <c r="BI204" s="108">
        <f>IF(U204="nulová",N204,0)</f>
        <v>0</v>
      </c>
      <c r="BJ204" s="20" t="s">
        <v>86</v>
      </c>
      <c r="BK204" s="108">
        <f>ROUND(L204*K204,2)</f>
        <v>0</v>
      </c>
      <c r="BL204" s="20" t="s">
        <v>162</v>
      </c>
      <c r="BM204" s="20" t="s">
        <v>301</v>
      </c>
    </row>
    <row r="205" spans="2:65" s="10" customFormat="1" ht="22.5" customHeight="1">
      <c r="B205" s="173"/>
      <c r="C205" s="174"/>
      <c r="D205" s="174"/>
      <c r="E205" s="175" t="s">
        <v>22</v>
      </c>
      <c r="F205" s="279" t="s">
        <v>302</v>
      </c>
      <c r="G205" s="280"/>
      <c r="H205" s="280"/>
      <c r="I205" s="280"/>
      <c r="J205" s="174"/>
      <c r="K205" s="176">
        <v>25.353000000000002</v>
      </c>
      <c r="L205" s="174"/>
      <c r="M205" s="174"/>
      <c r="N205" s="174"/>
      <c r="O205" s="174"/>
      <c r="P205" s="174"/>
      <c r="Q205" s="174"/>
      <c r="R205" s="177"/>
      <c r="T205" s="178"/>
      <c r="U205" s="174"/>
      <c r="V205" s="174"/>
      <c r="W205" s="174"/>
      <c r="X205" s="174"/>
      <c r="Y205" s="174"/>
      <c r="Z205" s="174"/>
      <c r="AA205" s="179"/>
      <c r="AT205" s="180" t="s">
        <v>165</v>
      </c>
      <c r="AU205" s="180" t="s">
        <v>102</v>
      </c>
      <c r="AV205" s="10" t="s">
        <v>102</v>
      </c>
      <c r="AW205" s="10" t="s">
        <v>36</v>
      </c>
      <c r="AX205" s="10" t="s">
        <v>86</v>
      </c>
      <c r="AY205" s="180" t="s">
        <v>157</v>
      </c>
    </row>
    <row r="206" spans="2:65" s="1" customFormat="1" ht="31.5" customHeight="1">
      <c r="B206" s="37"/>
      <c r="C206" s="166" t="s">
        <v>303</v>
      </c>
      <c r="D206" s="166" t="s">
        <v>158</v>
      </c>
      <c r="E206" s="167" t="s">
        <v>304</v>
      </c>
      <c r="F206" s="275" t="s">
        <v>305</v>
      </c>
      <c r="G206" s="275"/>
      <c r="H206" s="275"/>
      <c r="I206" s="275"/>
      <c r="J206" s="168" t="s">
        <v>173</v>
      </c>
      <c r="K206" s="169">
        <v>0.32200000000000001</v>
      </c>
      <c r="L206" s="276">
        <v>0</v>
      </c>
      <c r="M206" s="277"/>
      <c r="N206" s="278">
        <f>ROUND(L206*K206,2)</f>
        <v>0</v>
      </c>
      <c r="O206" s="278"/>
      <c r="P206" s="278"/>
      <c r="Q206" s="278"/>
      <c r="R206" s="39"/>
      <c r="T206" s="170" t="s">
        <v>22</v>
      </c>
      <c r="U206" s="46" t="s">
        <v>43</v>
      </c>
      <c r="V206" s="38"/>
      <c r="W206" s="171">
        <f>V206*K206</f>
        <v>0</v>
      </c>
      <c r="X206" s="171">
        <v>0</v>
      </c>
      <c r="Y206" s="171">
        <f>X206*K206</f>
        <v>0</v>
      </c>
      <c r="Z206" s="171">
        <v>0</v>
      </c>
      <c r="AA206" s="172">
        <f>Z206*K206</f>
        <v>0</v>
      </c>
      <c r="AR206" s="20" t="s">
        <v>162</v>
      </c>
      <c r="AT206" s="20" t="s">
        <v>158</v>
      </c>
      <c r="AU206" s="20" t="s">
        <v>102</v>
      </c>
      <c r="AY206" s="20" t="s">
        <v>157</v>
      </c>
      <c r="BE206" s="108">
        <f>IF(U206="základní",N206,0)</f>
        <v>0</v>
      </c>
      <c r="BF206" s="108">
        <f>IF(U206="snížená",N206,0)</f>
        <v>0</v>
      </c>
      <c r="BG206" s="108">
        <f>IF(U206="zákl. přenesená",N206,0)</f>
        <v>0</v>
      </c>
      <c r="BH206" s="108">
        <f>IF(U206="sníž. přenesená",N206,0)</f>
        <v>0</v>
      </c>
      <c r="BI206" s="108">
        <f>IF(U206="nulová",N206,0)</f>
        <v>0</v>
      </c>
      <c r="BJ206" s="20" t="s">
        <v>86</v>
      </c>
      <c r="BK206" s="108">
        <f>ROUND(L206*K206,2)</f>
        <v>0</v>
      </c>
      <c r="BL206" s="20" t="s">
        <v>162</v>
      </c>
      <c r="BM206" s="20" t="s">
        <v>306</v>
      </c>
    </row>
    <row r="207" spans="2:65" s="10" customFormat="1" ht="22.5" customHeight="1">
      <c r="B207" s="173"/>
      <c r="C207" s="174"/>
      <c r="D207" s="174"/>
      <c r="E207" s="175" t="s">
        <v>22</v>
      </c>
      <c r="F207" s="279" t="s">
        <v>307</v>
      </c>
      <c r="G207" s="280"/>
      <c r="H207" s="280"/>
      <c r="I207" s="280"/>
      <c r="J207" s="174"/>
      <c r="K207" s="176">
        <v>0.32200000000000001</v>
      </c>
      <c r="L207" s="174"/>
      <c r="M207" s="174"/>
      <c r="N207" s="174"/>
      <c r="O207" s="174"/>
      <c r="P207" s="174"/>
      <c r="Q207" s="174"/>
      <c r="R207" s="177"/>
      <c r="T207" s="178"/>
      <c r="U207" s="174"/>
      <c r="V207" s="174"/>
      <c r="W207" s="174"/>
      <c r="X207" s="174"/>
      <c r="Y207" s="174"/>
      <c r="Z207" s="174"/>
      <c r="AA207" s="179"/>
      <c r="AT207" s="180" t="s">
        <v>165</v>
      </c>
      <c r="AU207" s="180" t="s">
        <v>102</v>
      </c>
      <c r="AV207" s="10" t="s">
        <v>102</v>
      </c>
      <c r="AW207" s="10" t="s">
        <v>36</v>
      </c>
      <c r="AX207" s="10" t="s">
        <v>86</v>
      </c>
      <c r="AY207" s="180" t="s">
        <v>157</v>
      </c>
    </row>
    <row r="208" spans="2:65" s="1" customFormat="1" ht="31.5" customHeight="1">
      <c r="B208" s="37"/>
      <c r="C208" s="166" t="s">
        <v>308</v>
      </c>
      <c r="D208" s="166" t="s">
        <v>158</v>
      </c>
      <c r="E208" s="167" t="s">
        <v>309</v>
      </c>
      <c r="F208" s="275" t="s">
        <v>310</v>
      </c>
      <c r="G208" s="275"/>
      <c r="H208" s="275"/>
      <c r="I208" s="275"/>
      <c r="J208" s="168" t="s">
        <v>173</v>
      </c>
      <c r="K208" s="169">
        <v>2.2090000000000001</v>
      </c>
      <c r="L208" s="276">
        <v>0</v>
      </c>
      <c r="M208" s="277"/>
      <c r="N208" s="278">
        <f>ROUND(L208*K208,2)</f>
        <v>0</v>
      </c>
      <c r="O208" s="278"/>
      <c r="P208" s="278"/>
      <c r="Q208" s="278"/>
      <c r="R208" s="39"/>
      <c r="T208" s="170" t="s">
        <v>22</v>
      </c>
      <c r="U208" s="46" t="s">
        <v>43</v>
      </c>
      <c r="V208" s="38"/>
      <c r="W208" s="171">
        <f>V208*K208</f>
        <v>0</v>
      </c>
      <c r="X208" s="171">
        <v>0</v>
      </c>
      <c r="Y208" s="171">
        <f>X208*K208</f>
        <v>0</v>
      </c>
      <c r="Z208" s="171">
        <v>0</v>
      </c>
      <c r="AA208" s="172">
        <f>Z208*K208</f>
        <v>0</v>
      </c>
      <c r="AR208" s="20" t="s">
        <v>162</v>
      </c>
      <c r="AT208" s="20" t="s">
        <v>158</v>
      </c>
      <c r="AU208" s="20" t="s">
        <v>102</v>
      </c>
      <c r="AY208" s="20" t="s">
        <v>157</v>
      </c>
      <c r="BE208" s="108">
        <f>IF(U208="základní",N208,0)</f>
        <v>0</v>
      </c>
      <c r="BF208" s="108">
        <f>IF(U208="snížená",N208,0)</f>
        <v>0</v>
      </c>
      <c r="BG208" s="108">
        <f>IF(U208="zákl. přenesená",N208,0)</f>
        <v>0</v>
      </c>
      <c r="BH208" s="108">
        <f>IF(U208="sníž. přenesená",N208,0)</f>
        <v>0</v>
      </c>
      <c r="BI208" s="108">
        <f>IF(U208="nulová",N208,0)</f>
        <v>0</v>
      </c>
      <c r="BJ208" s="20" t="s">
        <v>86</v>
      </c>
      <c r="BK208" s="108">
        <f>ROUND(L208*K208,2)</f>
        <v>0</v>
      </c>
      <c r="BL208" s="20" t="s">
        <v>162</v>
      </c>
      <c r="BM208" s="20" t="s">
        <v>311</v>
      </c>
    </row>
    <row r="209" spans="2:65" s="10" customFormat="1" ht="22.5" customHeight="1">
      <c r="B209" s="173"/>
      <c r="C209" s="174"/>
      <c r="D209" s="174"/>
      <c r="E209" s="175" t="s">
        <v>22</v>
      </c>
      <c r="F209" s="279" t="s">
        <v>312</v>
      </c>
      <c r="G209" s="280"/>
      <c r="H209" s="280"/>
      <c r="I209" s="280"/>
      <c r="J209" s="174"/>
      <c r="K209" s="176">
        <v>2.2090000000000001</v>
      </c>
      <c r="L209" s="174"/>
      <c r="M209" s="174"/>
      <c r="N209" s="174"/>
      <c r="O209" s="174"/>
      <c r="P209" s="174"/>
      <c r="Q209" s="174"/>
      <c r="R209" s="177"/>
      <c r="T209" s="178"/>
      <c r="U209" s="174"/>
      <c r="V209" s="174"/>
      <c r="W209" s="174"/>
      <c r="X209" s="174"/>
      <c r="Y209" s="174"/>
      <c r="Z209" s="174"/>
      <c r="AA209" s="179"/>
      <c r="AT209" s="180" t="s">
        <v>165</v>
      </c>
      <c r="AU209" s="180" t="s">
        <v>102</v>
      </c>
      <c r="AV209" s="10" t="s">
        <v>102</v>
      </c>
      <c r="AW209" s="10" t="s">
        <v>36</v>
      </c>
      <c r="AX209" s="10" t="s">
        <v>86</v>
      </c>
      <c r="AY209" s="180" t="s">
        <v>157</v>
      </c>
    </row>
    <row r="210" spans="2:65" s="1" customFormat="1" ht="31.5" customHeight="1">
      <c r="B210" s="37"/>
      <c r="C210" s="166" t="s">
        <v>313</v>
      </c>
      <c r="D210" s="166" t="s">
        <v>158</v>
      </c>
      <c r="E210" s="167" t="s">
        <v>314</v>
      </c>
      <c r="F210" s="275" t="s">
        <v>315</v>
      </c>
      <c r="G210" s="275"/>
      <c r="H210" s="275"/>
      <c r="I210" s="275"/>
      <c r="J210" s="168" t="s">
        <v>173</v>
      </c>
      <c r="K210" s="169">
        <v>0.22500000000000001</v>
      </c>
      <c r="L210" s="276">
        <v>0</v>
      </c>
      <c r="M210" s="277"/>
      <c r="N210" s="278">
        <f>ROUND(L210*K210,2)</f>
        <v>0</v>
      </c>
      <c r="O210" s="278"/>
      <c r="P210" s="278"/>
      <c r="Q210" s="278"/>
      <c r="R210" s="39"/>
      <c r="T210" s="170" t="s">
        <v>22</v>
      </c>
      <c r="U210" s="46" t="s">
        <v>43</v>
      </c>
      <c r="V210" s="38"/>
      <c r="W210" s="171">
        <f>V210*K210</f>
        <v>0</v>
      </c>
      <c r="X210" s="171">
        <v>0</v>
      </c>
      <c r="Y210" s="171">
        <f>X210*K210</f>
        <v>0</v>
      </c>
      <c r="Z210" s="171">
        <v>0</v>
      </c>
      <c r="AA210" s="172">
        <f>Z210*K210</f>
        <v>0</v>
      </c>
      <c r="AR210" s="20" t="s">
        <v>162</v>
      </c>
      <c r="AT210" s="20" t="s">
        <v>158</v>
      </c>
      <c r="AU210" s="20" t="s">
        <v>102</v>
      </c>
      <c r="AY210" s="20" t="s">
        <v>157</v>
      </c>
      <c r="BE210" s="108">
        <f>IF(U210="základní",N210,0)</f>
        <v>0</v>
      </c>
      <c r="BF210" s="108">
        <f>IF(U210="snížená",N210,0)</f>
        <v>0</v>
      </c>
      <c r="BG210" s="108">
        <f>IF(U210="zákl. přenesená",N210,0)</f>
        <v>0</v>
      </c>
      <c r="BH210" s="108">
        <f>IF(U210="sníž. přenesená",N210,0)</f>
        <v>0</v>
      </c>
      <c r="BI210" s="108">
        <f>IF(U210="nulová",N210,0)</f>
        <v>0</v>
      </c>
      <c r="BJ210" s="20" t="s">
        <v>86</v>
      </c>
      <c r="BK210" s="108">
        <f>ROUND(L210*K210,2)</f>
        <v>0</v>
      </c>
      <c r="BL210" s="20" t="s">
        <v>162</v>
      </c>
      <c r="BM210" s="20" t="s">
        <v>316</v>
      </c>
    </row>
    <row r="211" spans="2:65" s="10" customFormat="1" ht="22.5" customHeight="1">
      <c r="B211" s="173"/>
      <c r="C211" s="174"/>
      <c r="D211" s="174"/>
      <c r="E211" s="175" t="s">
        <v>22</v>
      </c>
      <c r="F211" s="279" t="s">
        <v>317</v>
      </c>
      <c r="G211" s="280"/>
      <c r="H211" s="280"/>
      <c r="I211" s="280"/>
      <c r="J211" s="174"/>
      <c r="K211" s="176">
        <v>0.22500000000000001</v>
      </c>
      <c r="L211" s="174"/>
      <c r="M211" s="174"/>
      <c r="N211" s="174"/>
      <c r="O211" s="174"/>
      <c r="P211" s="174"/>
      <c r="Q211" s="174"/>
      <c r="R211" s="177"/>
      <c r="T211" s="178"/>
      <c r="U211" s="174"/>
      <c r="V211" s="174"/>
      <c r="W211" s="174"/>
      <c r="X211" s="174"/>
      <c r="Y211" s="174"/>
      <c r="Z211" s="174"/>
      <c r="AA211" s="179"/>
      <c r="AT211" s="180" t="s">
        <v>165</v>
      </c>
      <c r="AU211" s="180" t="s">
        <v>102</v>
      </c>
      <c r="AV211" s="10" t="s">
        <v>102</v>
      </c>
      <c r="AW211" s="10" t="s">
        <v>36</v>
      </c>
      <c r="AX211" s="10" t="s">
        <v>86</v>
      </c>
      <c r="AY211" s="180" t="s">
        <v>157</v>
      </c>
    </row>
    <row r="212" spans="2:65" s="9" customFormat="1" ht="29.85" customHeight="1">
      <c r="B212" s="155"/>
      <c r="C212" s="156"/>
      <c r="D212" s="165" t="s">
        <v>117</v>
      </c>
      <c r="E212" s="165"/>
      <c r="F212" s="165"/>
      <c r="G212" s="165"/>
      <c r="H212" s="165"/>
      <c r="I212" s="165"/>
      <c r="J212" s="165"/>
      <c r="K212" s="165"/>
      <c r="L212" s="165"/>
      <c r="M212" s="165"/>
      <c r="N212" s="296">
        <f>BK212</f>
        <v>0</v>
      </c>
      <c r="O212" s="297"/>
      <c r="P212" s="297"/>
      <c r="Q212" s="297"/>
      <c r="R212" s="158"/>
      <c r="T212" s="159"/>
      <c r="U212" s="156"/>
      <c r="V212" s="156"/>
      <c r="W212" s="160">
        <f>W213</f>
        <v>0</v>
      </c>
      <c r="X212" s="156"/>
      <c r="Y212" s="160">
        <f>Y213</f>
        <v>0</v>
      </c>
      <c r="Z212" s="156"/>
      <c r="AA212" s="161">
        <f>AA213</f>
        <v>0</v>
      </c>
      <c r="AR212" s="162" t="s">
        <v>86</v>
      </c>
      <c r="AT212" s="163" t="s">
        <v>77</v>
      </c>
      <c r="AU212" s="163" t="s">
        <v>86</v>
      </c>
      <c r="AY212" s="162" t="s">
        <v>157</v>
      </c>
      <c r="BK212" s="164">
        <f>BK213</f>
        <v>0</v>
      </c>
    </row>
    <row r="213" spans="2:65" s="1" customFormat="1" ht="22.5" customHeight="1">
      <c r="B213" s="37"/>
      <c r="C213" s="166" t="s">
        <v>318</v>
      </c>
      <c r="D213" s="166" t="s">
        <v>158</v>
      </c>
      <c r="E213" s="167" t="s">
        <v>319</v>
      </c>
      <c r="F213" s="275" t="s">
        <v>320</v>
      </c>
      <c r="G213" s="275"/>
      <c r="H213" s="275"/>
      <c r="I213" s="275"/>
      <c r="J213" s="168" t="s">
        <v>173</v>
      </c>
      <c r="K213" s="169">
        <v>18.718</v>
      </c>
      <c r="L213" s="276">
        <v>0</v>
      </c>
      <c r="M213" s="277"/>
      <c r="N213" s="278">
        <f>ROUND(L213*K213,2)</f>
        <v>0</v>
      </c>
      <c r="O213" s="278"/>
      <c r="P213" s="278"/>
      <c r="Q213" s="278"/>
      <c r="R213" s="39"/>
      <c r="T213" s="170" t="s">
        <v>22</v>
      </c>
      <c r="U213" s="46" t="s">
        <v>43</v>
      </c>
      <c r="V213" s="38"/>
      <c r="W213" s="171">
        <f>V213*K213</f>
        <v>0</v>
      </c>
      <c r="X213" s="171">
        <v>0</v>
      </c>
      <c r="Y213" s="171">
        <f>X213*K213</f>
        <v>0</v>
      </c>
      <c r="Z213" s="171">
        <v>0</v>
      </c>
      <c r="AA213" s="172">
        <f>Z213*K213</f>
        <v>0</v>
      </c>
      <c r="AR213" s="20" t="s">
        <v>162</v>
      </c>
      <c r="AT213" s="20" t="s">
        <v>158</v>
      </c>
      <c r="AU213" s="20" t="s">
        <v>102</v>
      </c>
      <c r="AY213" s="20" t="s">
        <v>157</v>
      </c>
      <c r="BE213" s="108">
        <f>IF(U213="základní",N213,0)</f>
        <v>0</v>
      </c>
      <c r="BF213" s="108">
        <f>IF(U213="snížená",N213,0)</f>
        <v>0</v>
      </c>
      <c r="BG213" s="108">
        <f>IF(U213="zákl. přenesená",N213,0)</f>
        <v>0</v>
      </c>
      <c r="BH213" s="108">
        <f>IF(U213="sníž. přenesená",N213,0)</f>
        <v>0</v>
      </c>
      <c r="BI213" s="108">
        <f>IF(U213="nulová",N213,0)</f>
        <v>0</v>
      </c>
      <c r="BJ213" s="20" t="s">
        <v>86</v>
      </c>
      <c r="BK213" s="108">
        <f>ROUND(L213*K213,2)</f>
        <v>0</v>
      </c>
      <c r="BL213" s="20" t="s">
        <v>162</v>
      </c>
      <c r="BM213" s="20" t="s">
        <v>321</v>
      </c>
    </row>
    <row r="214" spans="2:65" s="9" customFormat="1" ht="37.35" customHeight="1">
      <c r="B214" s="155"/>
      <c r="C214" s="156"/>
      <c r="D214" s="157" t="s">
        <v>118</v>
      </c>
      <c r="E214" s="157"/>
      <c r="F214" s="157"/>
      <c r="G214" s="157"/>
      <c r="H214" s="157"/>
      <c r="I214" s="157"/>
      <c r="J214" s="157"/>
      <c r="K214" s="157"/>
      <c r="L214" s="157"/>
      <c r="M214" s="157"/>
      <c r="N214" s="298">
        <f>BK214</f>
        <v>0</v>
      </c>
      <c r="O214" s="299"/>
      <c r="P214" s="299"/>
      <c r="Q214" s="299"/>
      <c r="R214" s="158"/>
      <c r="T214" s="159"/>
      <c r="U214" s="156"/>
      <c r="V214" s="156"/>
      <c r="W214" s="160">
        <f>W215+W231+W234+W246+W254+W274+W295</f>
        <v>0</v>
      </c>
      <c r="X214" s="156"/>
      <c r="Y214" s="160">
        <f>Y215+Y231+Y234+Y246+Y254+Y274+Y295</f>
        <v>5.7281354799999997</v>
      </c>
      <c r="Z214" s="156"/>
      <c r="AA214" s="161">
        <f>AA215+AA231+AA234+AA246+AA254+AA274+AA295</f>
        <v>2.7592190000000003</v>
      </c>
      <c r="AR214" s="162" t="s">
        <v>102</v>
      </c>
      <c r="AT214" s="163" t="s">
        <v>77</v>
      </c>
      <c r="AU214" s="163" t="s">
        <v>78</v>
      </c>
      <c r="AY214" s="162" t="s">
        <v>157</v>
      </c>
      <c r="BK214" s="164">
        <f>BK215+BK231+BK234+BK246+BK254+BK274+BK295</f>
        <v>0</v>
      </c>
    </row>
    <row r="215" spans="2:65" s="9" customFormat="1" ht="19.95" customHeight="1">
      <c r="B215" s="155"/>
      <c r="C215" s="156"/>
      <c r="D215" s="165" t="s">
        <v>119</v>
      </c>
      <c r="E215" s="165"/>
      <c r="F215" s="165"/>
      <c r="G215" s="165"/>
      <c r="H215" s="165"/>
      <c r="I215" s="165"/>
      <c r="J215" s="165"/>
      <c r="K215" s="165"/>
      <c r="L215" s="165"/>
      <c r="M215" s="165"/>
      <c r="N215" s="296">
        <f>BK215</f>
        <v>0</v>
      </c>
      <c r="O215" s="297"/>
      <c r="P215" s="297"/>
      <c r="Q215" s="297"/>
      <c r="R215" s="158"/>
      <c r="T215" s="159"/>
      <c r="U215" s="156"/>
      <c r="V215" s="156"/>
      <c r="W215" s="160">
        <f>SUM(W216:W230)</f>
        <v>0</v>
      </c>
      <c r="X215" s="156"/>
      <c r="Y215" s="160">
        <f>SUM(Y216:Y230)</f>
        <v>0.16209728000000001</v>
      </c>
      <c r="Z215" s="156"/>
      <c r="AA215" s="161">
        <f>SUM(AA216:AA230)</f>
        <v>0</v>
      </c>
      <c r="AR215" s="162" t="s">
        <v>102</v>
      </c>
      <c r="AT215" s="163" t="s">
        <v>77</v>
      </c>
      <c r="AU215" s="163" t="s">
        <v>86</v>
      </c>
      <c r="AY215" s="162" t="s">
        <v>157</v>
      </c>
      <c r="BK215" s="164">
        <f>SUM(BK216:BK230)</f>
        <v>0</v>
      </c>
    </row>
    <row r="216" spans="2:65" s="1" customFormat="1" ht="31.5" customHeight="1">
      <c r="B216" s="37"/>
      <c r="C216" s="166" t="s">
        <v>322</v>
      </c>
      <c r="D216" s="166" t="s">
        <v>158</v>
      </c>
      <c r="E216" s="167" t="s">
        <v>323</v>
      </c>
      <c r="F216" s="275" t="s">
        <v>324</v>
      </c>
      <c r="G216" s="275"/>
      <c r="H216" s="275"/>
      <c r="I216" s="275"/>
      <c r="J216" s="168" t="s">
        <v>179</v>
      </c>
      <c r="K216" s="169">
        <v>69.78</v>
      </c>
      <c r="L216" s="276">
        <v>0</v>
      </c>
      <c r="M216" s="277"/>
      <c r="N216" s="278">
        <f>ROUND(L216*K216,2)</f>
        <v>0</v>
      </c>
      <c r="O216" s="278"/>
      <c r="P216" s="278"/>
      <c r="Q216" s="278"/>
      <c r="R216" s="39"/>
      <c r="T216" s="170" t="s">
        <v>22</v>
      </c>
      <c r="U216" s="46" t="s">
        <v>43</v>
      </c>
      <c r="V216" s="38"/>
      <c r="W216" s="171">
        <f>V216*K216</f>
        <v>0</v>
      </c>
      <c r="X216" s="171">
        <v>0</v>
      </c>
      <c r="Y216" s="171">
        <f>X216*K216</f>
        <v>0</v>
      </c>
      <c r="Z216" s="171">
        <v>0</v>
      </c>
      <c r="AA216" s="172">
        <f>Z216*K216</f>
        <v>0</v>
      </c>
      <c r="AR216" s="20" t="s">
        <v>242</v>
      </c>
      <c r="AT216" s="20" t="s">
        <v>158</v>
      </c>
      <c r="AU216" s="20" t="s">
        <v>102</v>
      </c>
      <c r="AY216" s="20" t="s">
        <v>157</v>
      </c>
      <c r="BE216" s="108">
        <f>IF(U216="základní",N216,0)</f>
        <v>0</v>
      </c>
      <c r="BF216" s="108">
        <f>IF(U216="snížená",N216,0)</f>
        <v>0</v>
      </c>
      <c r="BG216" s="108">
        <f>IF(U216="zákl. přenesená",N216,0)</f>
        <v>0</v>
      </c>
      <c r="BH216" s="108">
        <f>IF(U216="sníž. přenesená",N216,0)</f>
        <v>0</v>
      </c>
      <c r="BI216" s="108">
        <f>IF(U216="nulová",N216,0)</f>
        <v>0</v>
      </c>
      <c r="BJ216" s="20" t="s">
        <v>86</v>
      </c>
      <c r="BK216" s="108">
        <f>ROUND(L216*K216,2)</f>
        <v>0</v>
      </c>
      <c r="BL216" s="20" t="s">
        <v>242</v>
      </c>
      <c r="BM216" s="20" t="s">
        <v>325</v>
      </c>
    </row>
    <row r="217" spans="2:65" s="11" customFormat="1" ht="22.5" customHeight="1">
      <c r="B217" s="181"/>
      <c r="C217" s="182"/>
      <c r="D217" s="182"/>
      <c r="E217" s="183" t="s">
        <v>22</v>
      </c>
      <c r="F217" s="281" t="s">
        <v>222</v>
      </c>
      <c r="G217" s="282"/>
      <c r="H217" s="282"/>
      <c r="I217" s="282"/>
      <c r="J217" s="182"/>
      <c r="K217" s="184" t="s">
        <v>22</v>
      </c>
      <c r="L217" s="182"/>
      <c r="M217" s="182"/>
      <c r="N217" s="182"/>
      <c r="O217" s="182"/>
      <c r="P217" s="182"/>
      <c r="Q217" s="182"/>
      <c r="R217" s="185"/>
      <c r="T217" s="186"/>
      <c r="U217" s="182"/>
      <c r="V217" s="182"/>
      <c r="W217" s="182"/>
      <c r="X217" s="182"/>
      <c r="Y217" s="182"/>
      <c r="Z217" s="182"/>
      <c r="AA217" s="187"/>
      <c r="AT217" s="188" t="s">
        <v>165</v>
      </c>
      <c r="AU217" s="188" t="s">
        <v>102</v>
      </c>
      <c r="AV217" s="11" t="s">
        <v>86</v>
      </c>
      <c r="AW217" s="11" t="s">
        <v>36</v>
      </c>
      <c r="AX217" s="11" t="s">
        <v>78</v>
      </c>
      <c r="AY217" s="188" t="s">
        <v>157</v>
      </c>
    </row>
    <row r="218" spans="2:65" s="10" customFormat="1" ht="22.5" customHeight="1">
      <c r="B218" s="173"/>
      <c r="C218" s="174"/>
      <c r="D218" s="174"/>
      <c r="E218" s="175" t="s">
        <v>22</v>
      </c>
      <c r="F218" s="283" t="s">
        <v>237</v>
      </c>
      <c r="G218" s="284"/>
      <c r="H218" s="284"/>
      <c r="I218" s="284"/>
      <c r="J218" s="174"/>
      <c r="K218" s="176">
        <v>69.78</v>
      </c>
      <c r="L218" s="174"/>
      <c r="M218" s="174"/>
      <c r="N218" s="174"/>
      <c r="O218" s="174"/>
      <c r="P218" s="174"/>
      <c r="Q218" s="174"/>
      <c r="R218" s="177"/>
      <c r="T218" s="178"/>
      <c r="U218" s="174"/>
      <c r="V218" s="174"/>
      <c r="W218" s="174"/>
      <c r="X218" s="174"/>
      <c r="Y218" s="174"/>
      <c r="Z218" s="174"/>
      <c r="AA218" s="179"/>
      <c r="AT218" s="180" t="s">
        <v>165</v>
      </c>
      <c r="AU218" s="180" t="s">
        <v>102</v>
      </c>
      <c r="AV218" s="10" t="s">
        <v>102</v>
      </c>
      <c r="AW218" s="10" t="s">
        <v>36</v>
      </c>
      <c r="AX218" s="10" t="s">
        <v>86</v>
      </c>
      <c r="AY218" s="180" t="s">
        <v>157</v>
      </c>
    </row>
    <row r="219" spans="2:65" s="1" customFormat="1" ht="22.5" customHeight="1">
      <c r="B219" s="37"/>
      <c r="C219" s="197" t="s">
        <v>326</v>
      </c>
      <c r="D219" s="197" t="s">
        <v>327</v>
      </c>
      <c r="E219" s="198" t="s">
        <v>328</v>
      </c>
      <c r="F219" s="289" t="s">
        <v>329</v>
      </c>
      <c r="G219" s="289"/>
      <c r="H219" s="289"/>
      <c r="I219" s="289"/>
      <c r="J219" s="199" t="s">
        <v>179</v>
      </c>
      <c r="K219" s="200">
        <v>71.176000000000002</v>
      </c>
      <c r="L219" s="290">
        <v>0</v>
      </c>
      <c r="M219" s="291"/>
      <c r="N219" s="292">
        <f>ROUND(L219*K219,2)</f>
        <v>0</v>
      </c>
      <c r="O219" s="278"/>
      <c r="P219" s="278"/>
      <c r="Q219" s="278"/>
      <c r="R219" s="39"/>
      <c r="T219" s="170" t="s">
        <v>22</v>
      </c>
      <c r="U219" s="46" t="s">
        <v>43</v>
      </c>
      <c r="V219" s="38"/>
      <c r="W219" s="171">
        <f>V219*K219</f>
        <v>0</v>
      </c>
      <c r="X219" s="171">
        <v>2.0300000000000001E-3</v>
      </c>
      <c r="Y219" s="171">
        <f>X219*K219</f>
        <v>0.14448728000000002</v>
      </c>
      <c r="Z219" s="171">
        <v>0</v>
      </c>
      <c r="AA219" s="172">
        <f>Z219*K219</f>
        <v>0</v>
      </c>
      <c r="AR219" s="20" t="s">
        <v>322</v>
      </c>
      <c r="AT219" s="20" t="s">
        <v>327</v>
      </c>
      <c r="AU219" s="20" t="s">
        <v>102</v>
      </c>
      <c r="AY219" s="20" t="s">
        <v>157</v>
      </c>
      <c r="BE219" s="108">
        <f>IF(U219="základní",N219,0)</f>
        <v>0</v>
      </c>
      <c r="BF219" s="108">
        <f>IF(U219="snížená",N219,0)</f>
        <v>0</v>
      </c>
      <c r="BG219" s="108">
        <f>IF(U219="zákl. přenesená",N219,0)</f>
        <v>0</v>
      </c>
      <c r="BH219" s="108">
        <f>IF(U219="sníž. přenesená",N219,0)</f>
        <v>0</v>
      </c>
      <c r="BI219" s="108">
        <f>IF(U219="nulová",N219,0)</f>
        <v>0</v>
      </c>
      <c r="BJ219" s="20" t="s">
        <v>86</v>
      </c>
      <c r="BK219" s="108">
        <f>ROUND(L219*K219,2)</f>
        <v>0</v>
      </c>
      <c r="BL219" s="20" t="s">
        <v>242</v>
      </c>
      <c r="BM219" s="20" t="s">
        <v>330</v>
      </c>
    </row>
    <row r="220" spans="2:65" s="10" customFormat="1" ht="22.5" customHeight="1">
      <c r="B220" s="173"/>
      <c r="C220" s="174"/>
      <c r="D220" s="174"/>
      <c r="E220" s="175" t="s">
        <v>22</v>
      </c>
      <c r="F220" s="279" t="s">
        <v>331</v>
      </c>
      <c r="G220" s="280"/>
      <c r="H220" s="280"/>
      <c r="I220" s="280"/>
      <c r="J220" s="174"/>
      <c r="K220" s="176">
        <v>71.176000000000002</v>
      </c>
      <c r="L220" s="174"/>
      <c r="M220" s="174"/>
      <c r="N220" s="174"/>
      <c r="O220" s="174"/>
      <c r="P220" s="174"/>
      <c r="Q220" s="174"/>
      <c r="R220" s="177"/>
      <c r="T220" s="178"/>
      <c r="U220" s="174"/>
      <c r="V220" s="174"/>
      <c r="W220" s="174"/>
      <c r="X220" s="174"/>
      <c r="Y220" s="174"/>
      <c r="Z220" s="174"/>
      <c r="AA220" s="179"/>
      <c r="AT220" s="180" t="s">
        <v>165</v>
      </c>
      <c r="AU220" s="180" t="s">
        <v>102</v>
      </c>
      <c r="AV220" s="10" t="s">
        <v>102</v>
      </c>
      <c r="AW220" s="10" t="s">
        <v>36</v>
      </c>
      <c r="AX220" s="10" t="s">
        <v>86</v>
      </c>
      <c r="AY220" s="180" t="s">
        <v>157</v>
      </c>
    </row>
    <row r="221" spans="2:65" s="1" customFormat="1" ht="31.5" customHeight="1">
      <c r="B221" s="37"/>
      <c r="C221" s="166" t="s">
        <v>332</v>
      </c>
      <c r="D221" s="166" t="s">
        <v>158</v>
      </c>
      <c r="E221" s="167" t="s">
        <v>333</v>
      </c>
      <c r="F221" s="275" t="s">
        <v>334</v>
      </c>
      <c r="G221" s="275"/>
      <c r="H221" s="275"/>
      <c r="I221" s="275"/>
      <c r="J221" s="168" t="s">
        <v>270</v>
      </c>
      <c r="K221" s="169">
        <v>76.5</v>
      </c>
      <c r="L221" s="276">
        <v>0</v>
      </c>
      <c r="M221" s="277"/>
      <c r="N221" s="278">
        <f>ROUND(L221*K221,2)</f>
        <v>0</v>
      </c>
      <c r="O221" s="278"/>
      <c r="P221" s="278"/>
      <c r="Q221" s="278"/>
      <c r="R221" s="39"/>
      <c r="T221" s="170" t="s">
        <v>22</v>
      </c>
      <c r="U221" s="46" t="s">
        <v>43</v>
      </c>
      <c r="V221" s="38"/>
      <c r="W221" s="171">
        <f>V221*K221</f>
        <v>0</v>
      </c>
      <c r="X221" s="171">
        <v>0</v>
      </c>
      <c r="Y221" s="171">
        <f>X221*K221</f>
        <v>0</v>
      </c>
      <c r="Z221" s="171">
        <v>0</v>
      </c>
      <c r="AA221" s="172">
        <f>Z221*K221</f>
        <v>0</v>
      </c>
      <c r="AR221" s="20" t="s">
        <v>242</v>
      </c>
      <c r="AT221" s="20" t="s">
        <v>158</v>
      </c>
      <c r="AU221" s="20" t="s">
        <v>102</v>
      </c>
      <c r="AY221" s="20" t="s">
        <v>157</v>
      </c>
      <c r="BE221" s="108">
        <f>IF(U221="základní",N221,0)</f>
        <v>0</v>
      </c>
      <c r="BF221" s="108">
        <f>IF(U221="snížená",N221,0)</f>
        <v>0</v>
      </c>
      <c r="BG221" s="108">
        <f>IF(U221="zákl. přenesená",N221,0)</f>
        <v>0</v>
      </c>
      <c r="BH221" s="108">
        <f>IF(U221="sníž. přenesená",N221,0)</f>
        <v>0</v>
      </c>
      <c r="BI221" s="108">
        <f>IF(U221="nulová",N221,0)</f>
        <v>0</v>
      </c>
      <c r="BJ221" s="20" t="s">
        <v>86</v>
      </c>
      <c r="BK221" s="108">
        <f>ROUND(L221*K221,2)</f>
        <v>0</v>
      </c>
      <c r="BL221" s="20" t="s">
        <v>242</v>
      </c>
      <c r="BM221" s="20" t="s">
        <v>335</v>
      </c>
    </row>
    <row r="222" spans="2:65" s="10" customFormat="1" ht="22.5" customHeight="1">
      <c r="B222" s="173"/>
      <c r="C222" s="174"/>
      <c r="D222" s="174"/>
      <c r="E222" s="175" t="s">
        <v>22</v>
      </c>
      <c r="F222" s="279" t="s">
        <v>336</v>
      </c>
      <c r="G222" s="280"/>
      <c r="H222" s="280"/>
      <c r="I222" s="280"/>
      <c r="J222" s="174"/>
      <c r="K222" s="176">
        <v>76.5</v>
      </c>
      <c r="L222" s="174"/>
      <c r="M222" s="174"/>
      <c r="N222" s="174"/>
      <c r="O222" s="174"/>
      <c r="P222" s="174"/>
      <c r="Q222" s="174"/>
      <c r="R222" s="177"/>
      <c r="T222" s="178"/>
      <c r="U222" s="174"/>
      <c r="V222" s="174"/>
      <c r="W222" s="174"/>
      <c r="X222" s="174"/>
      <c r="Y222" s="174"/>
      <c r="Z222" s="174"/>
      <c r="AA222" s="179"/>
      <c r="AT222" s="180" t="s">
        <v>165</v>
      </c>
      <c r="AU222" s="180" t="s">
        <v>102</v>
      </c>
      <c r="AV222" s="10" t="s">
        <v>102</v>
      </c>
      <c r="AW222" s="10" t="s">
        <v>36</v>
      </c>
      <c r="AX222" s="10" t="s">
        <v>86</v>
      </c>
      <c r="AY222" s="180" t="s">
        <v>157</v>
      </c>
    </row>
    <row r="223" spans="2:65" s="1" customFormat="1" ht="22.5" customHeight="1">
      <c r="B223" s="37"/>
      <c r="C223" s="197" t="s">
        <v>337</v>
      </c>
      <c r="D223" s="197" t="s">
        <v>327</v>
      </c>
      <c r="E223" s="198" t="s">
        <v>338</v>
      </c>
      <c r="F223" s="289" t="s">
        <v>339</v>
      </c>
      <c r="G223" s="289"/>
      <c r="H223" s="289"/>
      <c r="I223" s="289"/>
      <c r="J223" s="199" t="s">
        <v>270</v>
      </c>
      <c r="K223" s="200">
        <v>78.03</v>
      </c>
      <c r="L223" s="290">
        <v>0</v>
      </c>
      <c r="M223" s="291"/>
      <c r="N223" s="292">
        <f>ROUND(L223*K223,2)</f>
        <v>0</v>
      </c>
      <c r="O223" s="278"/>
      <c r="P223" s="278"/>
      <c r="Q223" s="278"/>
      <c r="R223" s="39"/>
      <c r="T223" s="170" t="s">
        <v>22</v>
      </c>
      <c r="U223" s="46" t="s">
        <v>43</v>
      </c>
      <c r="V223" s="38"/>
      <c r="W223" s="171">
        <f>V223*K223</f>
        <v>0</v>
      </c>
      <c r="X223" s="171">
        <v>2.0000000000000002E-5</v>
      </c>
      <c r="Y223" s="171">
        <f>X223*K223</f>
        <v>1.5606000000000001E-3</v>
      </c>
      <c r="Z223" s="171">
        <v>0</v>
      </c>
      <c r="AA223" s="172">
        <f>Z223*K223</f>
        <v>0</v>
      </c>
      <c r="AR223" s="20" t="s">
        <v>322</v>
      </c>
      <c r="AT223" s="20" t="s">
        <v>327</v>
      </c>
      <c r="AU223" s="20" t="s">
        <v>102</v>
      </c>
      <c r="AY223" s="20" t="s">
        <v>157</v>
      </c>
      <c r="BE223" s="108">
        <f>IF(U223="základní",N223,0)</f>
        <v>0</v>
      </c>
      <c r="BF223" s="108">
        <f>IF(U223="snížená",N223,0)</f>
        <v>0</v>
      </c>
      <c r="BG223" s="108">
        <f>IF(U223="zákl. přenesená",N223,0)</f>
        <v>0</v>
      </c>
      <c r="BH223" s="108">
        <f>IF(U223="sníž. přenesená",N223,0)</f>
        <v>0</v>
      </c>
      <c r="BI223" s="108">
        <f>IF(U223="nulová",N223,0)</f>
        <v>0</v>
      </c>
      <c r="BJ223" s="20" t="s">
        <v>86</v>
      </c>
      <c r="BK223" s="108">
        <f>ROUND(L223*K223,2)</f>
        <v>0</v>
      </c>
      <c r="BL223" s="20" t="s">
        <v>242</v>
      </c>
      <c r="BM223" s="20" t="s">
        <v>340</v>
      </c>
    </row>
    <row r="224" spans="2:65" s="10" customFormat="1" ht="22.5" customHeight="1">
      <c r="B224" s="173"/>
      <c r="C224" s="174"/>
      <c r="D224" s="174"/>
      <c r="E224" s="175" t="s">
        <v>22</v>
      </c>
      <c r="F224" s="279" t="s">
        <v>341</v>
      </c>
      <c r="G224" s="280"/>
      <c r="H224" s="280"/>
      <c r="I224" s="280"/>
      <c r="J224" s="174"/>
      <c r="K224" s="176">
        <v>78.03</v>
      </c>
      <c r="L224" s="174"/>
      <c r="M224" s="174"/>
      <c r="N224" s="174"/>
      <c r="O224" s="174"/>
      <c r="P224" s="174"/>
      <c r="Q224" s="174"/>
      <c r="R224" s="177"/>
      <c r="T224" s="178"/>
      <c r="U224" s="174"/>
      <c r="V224" s="174"/>
      <c r="W224" s="174"/>
      <c r="X224" s="174"/>
      <c r="Y224" s="174"/>
      <c r="Z224" s="174"/>
      <c r="AA224" s="179"/>
      <c r="AT224" s="180" t="s">
        <v>165</v>
      </c>
      <c r="AU224" s="180" t="s">
        <v>102</v>
      </c>
      <c r="AV224" s="10" t="s">
        <v>102</v>
      </c>
      <c r="AW224" s="10" t="s">
        <v>36</v>
      </c>
      <c r="AX224" s="10" t="s">
        <v>86</v>
      </c>
      <c r="AY224" s="180" t="s">
        <v>157</v>
      </c>
    </row>
    <row r="225" spans="2:65" s="1" customFormat="1" ht="31.5" customHeight="1">
      <c r="B225" s="37"/>
      <c r="C225" s="166" t="s">
        <v>342</v>
      </c>
      <c r="D225" s="166" t="s">
        <v>158</v>
      </c>
      <c r="E225" s="167" t="s">
        <v>343</v>
      </c>
      <c r="F225" s="275" t="s">
        <v>344</v>
      </c>
      <c r="G225" s="275"/>
      <c r="H225" s="275"/>
      <c r="I225" s="275"/>
      <c r="J225" s="168" t="s">
        <v>179</v>
      </c>
      <c r="K225" s="169">
        <v>69.78</v>
      </c>
      <c r="L225" s="276">
        <v>0</v>
      </c>
      <c r="M225" s="277"/>
      <c r="N225" s="278">
        <f>ROUND(L225*K225,2)</f>
        <v>0</v>
      </c>
      <c r="O225" s="278"/>
      <c r="P225" s="278"/>
      <c r="Q225" s="278"/>
      <c r="R225" s="39"/>
      <c r="T225" s="170" t="s">
        <v>22</v>
      </c>
      <c r="U225" s="46" t="s">
        <v>43</v>
      </c>
      <c r="V225" s="38"/>
      <c r="W225" s="171">
        <f>V225*K225</f>
        <v>0</v>
      </c>
      <c r="X225" s="171">
        <v>1.0000000000000001E-5</v>
      </c>
      <c r="Y225" s="171">
        <f>X225*K225</f>
        <v>6.9780000000000005E-4</v>
      </c>
      <c r="Z225" s="171">
        <v>0</v>
      </c>
      <c r="AA225" s="172">
        <f>Z225*K225</f>
        <v>0</v>
      </c>
      <c r="AR225" s="20" t="s">
        <v>242</v>
      </c>
      <c r="AT225" s="20" t="s">
        <v>158</v>
      </c>
      <c r="AU225" s="20" t="s">
        <v>102</v>
      </c>
      <c r="AY225" s="20" t="s">
        <v>157</v>
      </c>
      <c r="BE225" s="108">
        <f>IF(U225="základní",N225,0)</f>
        <v>0</v>
      </c>
      <c r="BF225" s="108">
        <f>IF(U225="snížená",N225,0)</f>
        <v>0</v>
      </c>
      <c r="BG225" s="108">
        <f>IF(U225="zákl. přenesená",N225,0)</f>
        <v>0</v>
      </c>
      <c r="BH225" s="108">
        <f>IF(U225="sníž. přenesená",N225,0)</f>
        <v>0</v>
      </c>
      <c r="BI225" s="108">
        <f>IF(U225="nulová",N225,0)</f>
        <v>0</v>
      </c>
      <c r="BJ225" s="20" t="s">
        <v>86</v>
      </c>
      <c r="BK225" s="108">
        <f>ROUND(L225*K225,2)</f>
        <v>0</v>
      </c>
      <c r="BL225" s="20" t="s">
        <v>242</v>
      </c>
      <c r="BM225" s="20" t="s">
        <v>345</v>
      </c>
    </row>
    <row r="226" spans="2:65" s="11" customFormat="1" ht="22.5" customHeight="1">
      <c r="B226" s="181"/>
      <c r="C226" s="182"/>
      <c r="D226" s="182"/>
      <c r="E226" s="183" t="s">
        <v>22</v>
      </c>
      <c r="F226" s="281" t="s">
        <v>222</v>
      </c>
      <c r="G226" s="282"/>
      <c r="H226" s="282"/>
      <c r="I226" s="282"/>
      <c r="J226" s="182"/>
      <c r="K226" s="184" t="s">
        <v>22</v>
      </c>
      <c r="L226" s="182"/>
      <c r="M226" s="182"/>
      <c r="N226" s="182"/>
      <c r="O226" s="182"/>
      <c r="P226" s="182"/>
      <c r="Q226" s="182"/>
      <c r="R226" s="185"/>
      <c r="T226" s="186"/>
      <c r="U226" s="182"/>
      <c r="V226" s="182"/>
      <c r="W226" s="182"/>
      <c r="X226" s="182"/>
      <c r="Y226" s="182"/>
      <c r="Z226" s="182"/>
      <c r="AA226" s="187"/>
      <c r="AT226" s="188" t="s">
        <v>165</v>
      </c>
      <c r="AU226" s="188" t="s">
        <v>102</v>
      </c>
      <c r="AV226" s="11" t="s">
        <v>86</v>
      </c>
      <c r="AW226" s="11" t="s">
        <v>36</v>
      </c>
      <c r="AX226" s="11" t="s">
        <v>78</v>
      </c>
      <c r="AY226" s="188" t="s">
        <v>157</v>
      </c>
    </row>
    <row r="227" spans="2:65" s="10" customFormat="1" ht="22.5" customHeight="1">
      <c r="B227" s="173"/>
      <c r="C227" s="174"/>
      <c r="D227" s="174"/>
      <c r="E227" s="175" t="s">
        <v>22</v>
      </c>
      <c r="F227" s="283" t="s">
        <v>237</v>
      </c>
      <c r="G227" s="284"/>
      <c r="H227" s="284"/>
      <c r="I227" s="284"/>
      <c r="J227" s="174"/>
      <c r="K227" s="176">
        <v>69.78</v>
      </c>
      <c r="L227" s="174"/>
      <c r="M227" s="174"/>
      <c r="N227" s="174"/>
      <c r="O227" s="174"/>
      <c r="P227" s="174"/>
      <c r="Q227" s="174"/>
      <c r="R227" s="177"/>
      <c r="T227" s="178"/>
      <c r="U227" s="174"/>
      <c r="V227" s="174"/>
      <c r="W227" s="174"/>
      <c r="X227" s="174"/>
      <c r="Y227" s="174"/>
      <c r="Z227" s="174"/>
      <c r="AA227" s="179"/>
      <c r="AT227" s="180" t="s">
        <v>165</v>
      </c>
      <c r="AU227" s="180" t="s">
        <v>102</v>
      </c>
      <c r="AV227" s="10" t="s">
        <v>102</v>
      </c>
      <c r="AW227" s="10" t="s">
        <v>36</v>
      </c>
      <c r="AX227" s="10" t="s">
        <v>86</v>
      </c>
      <c r="AY227" s="180" t="s">
        <v>157</v>
      </c>
    </row>
    <row r="228" spans="2:65" s="1" customFormat="1" ht="22.5" customHeight="1">
      <c r="B228" s="37"/>
      <c r="C228" s="197" t="s">
        <v>346</v>
      </c>
      <c r="D228" s="197" t="s">
        <v>327</v>
      </c>
      <c r="E228" s="198" t="s">
        <v>347</v>
      </c>
      <c r="F228" s="289" t="s">
        <v>348</v>
      </c>
      <c r="G228" s="289"/>
      <c r="H228" s="289"/>
      <c r="I228" s="289"/>
      <c r="J228" s="199" t="s">
        <v>179</v>
      </c>
      <c r="K228" s="200">
        <v>76.757999999999996</v>
      </c>
      <c r="L228" s="290">
        <v>0</v>
      </c>
      <c r="M228" s="291"/>
      <c r="N228" s="292">
        <f>ROUND(L228*K228,2)</f>
        <v>0</v>
      </c>
      <c r="O228" s="278"/>
      <c r="P228" s="278"/>
      <c r="Q228" s="278"/>
      <c r="R228" s="39"/>
      <c r="T228" s="170" t="s">
        <v>22</v>
      </c>
      <c r="U228" s="46" t="s">
        <v>43</v>
      </c>
      <c r="V228" s="38"/>
      <c r="W228" s="171">
        <f>V228*K228</f>
        <v>0</v>
      </c>
      <c r="X228" s="171">
        <v>2.0000000000000001E-4</v>
      </c>
      <c r="Y228" s="171">
        <f>X228*K228</f>
        <v>1.53516E-2</v>
      </c>
      <c r="Z228" s="171">
        <v>0</v>
      </c>
      <c r="AA228" s="172">
        <f>Z228*K228</f>
        <v>0</v>
      </c>
      <c r="AR228" s="20" t="s">
        <v>322</v>
      </c>
      <c r="AT228" s="20" t="s">
        <v>327</v>
      </c>
      <c r="AU228" s="20" t="s">
        <v>102</v>
      </c>
      <c r="AY228" s="20" t="s">
        <v>157</v>
      </c>
      <c r="BE228" s="108">
        <f>IF(U228="základní",N228,0)</f>
        <v>0</v>
      </c>
      <c r="BF228" s="108">
        <f>IF(U228="snížená",N228,0)</f>
        <v>0</v>
      </c>
      <c r="BG228" s="108">
        <f>IF(U228="zákl. přenesená",N228,0)</f>
        <v>0</v>
      </c>
      <c r="BH228" s="108">
        <f>IF(U228="sníž. přenesená",N228,0)</f>
        <v>0</v>
      </c>
      <c r="BI228" s="108">
        <f>IF(U228="nulová",N228,0)</f>
        <v>0</v>
      </c>
      <c r="BJ228" s="20" t="s">
        <v>86</v>
      </c>
      <c r="BK228" s="108">
        <f>ROUND(L228*K228,2)</f>
        <v>0</v>
      </c>
      <c r="BL228" s="20" t="s">
        <v>242</v>
      </c>
      <c r="BM228" s="20" t="s">
        <v>349</v>
      </c>
    </row>
    <row r="229" spans="2:65" s="10" customFormat="1" ht="22.5" customHeight="1">
      <c r="B229" s="173"/>
      <c r="C229" s="174"/>
      <c r="D229" s="174"/>
      <c r="E229" s="175" t="s">
        <v>22</v>
      </c>
      <c r="F229" s="279" t="s">
        <v>350</v>
      </c>
      <c r="G229" s="280"/>
      <c r="H229" s="280"/>
      <c r="I229" s="280"/>
      <c r="J229" s="174"/>
      <c r="K229" s="176">
        <v>76.757999999999996</v>
      </c>
      <c r="L229" s="174"/>
      <c r="M229" s="174"/>
      <c r="N229" s="174"/>
      <c r="O229" s="174"/>
      <c r="P229" s="174"/>
      <c r="Q229" s="174"/>
      <c r="R229" s="177"/>
      <c r="T229" s="178"/>
      <c r="U229" s="174"/>
      <c r="V229" s="174"/>
      <c r="W229" s="174"/>
      <c r="X229" s="174"/>
      <c r="Y229" s="174"/>
      <c r="Z229" s="174"/>
      <c r="AA229" s="179"/>
      <c r="AT229" s="180" t="s">
        <v>165</v>
      </c>
      <c r="AU229" s="180" t="s">
        <v>102</v>
      </c>
      <c r="AV229" s="10" t="s">
        <v>102</v>
      </c>
      <c r="AW229" s="10" t="s">
        <v>36</v>
      </c>
      <c r="AX229" s="10" t="s">
        <v>86</v>
      </c>
      <c r="AY229" s="180" t="s">
        <v>157</v>
      </c>
    </row>
    <row r="230" spans="2:65" s="1" customFormat="1" ht="31.5" customHeight="1">
      <c r="B230" s="37"/>
      <c r="C230" s="166" t="s">
        <v>351</v>
      </c>
      <c r="D230" s="166" t="s">
        <v>158</v>
      </c>
      <c r="E230" s="167" t="s">
        <v>352</v>
      </c>
      <c r="F230" s="275" t="s">
        <v>353</v>
      </c>
      <c r="G230" s="275"/>
      <c r="H230" s="275"/>
      <c r="I230" s="275"/>
      <c r="J230" s="168" t="s">
        <v>354</v>
      </c>
      <c r="K230" s="201">
        <v>0</v>
      </c>
      <c r="L230" s="276">
        <v>0</v>
      </c>
      <c r="M230" s="277"/>
      <c r="N230" s="278">
        <f>ROUND(L230*K230,2)</f>
        <v>0</v>
      </c>
      <c r="O230" s="278"/>
      <c r="P230" s="278"/>
      <c r="Q230" s="278"/>
      <c r="R230" s="39"/>
      <c r="T230" s="170" t="s">
        <v>22</v>
      </c>
      <c r="U230" s="46" t="s">
        <v>43</v>
      </c>
      <c r="V230" s="38"/>
      <c r="W230" s="171">
        <f>V230*K230</f>
        <v>0</v>
      </c>
      <c r="X230" s="171">
        <v>0</v>
      </c>
      <c r="Y230" s="171">
        <f>X230*K230</f>
        <v>0</v>
      </c>
      <c r="Z230" s="171">
        <v>0</v>
      </c>
      <c r="AA230" s="172">
        <f>Z230*K230</f>
        <v>0</v>
      </c>
      <c r="AR230" s="20" t="s">
        <v>242</v>
      </c>
      <c r="AT230" s="20" t="s">
        <v>158</v>
      </c>
      <c r="AU230" s="20" t="s">
        <v>102</v>
      </c>
      <c r="AY230" s="20" t="s">
        <v>157</v>
      </c>
      <c r="BE230" s="108">
        <f>IF(U230="základní",N230,0)</f>
        <v>0</v>
      </c>
      <c r="BF230" s="108">
        <f>IF(U230="snížená",N230,0)</f>
        <v>0</v>
      </c>
      <c r="BG230" s="108">
        <f>IF(U230="zákl. přenesená",N230,0)</f>
        <v>0</v>
      </c>
      <c r="BH230" s="108">
        <f>IF(U230="sníž. přenesená",N230,0)</f>
        <v>0</v>
      </c>
      <c r="BI230" s="108">
        <f>IF(U230="nulová",N230,0)</f>
        <v>0</v>
      </c>
      <c r="BJ230" s="20" t="s">
        <v>86</v>
      </c>
      <c r="BK230" s="108">
        <f>ROUND(L230*K230,2)</f>
        <v>0</v>
      </c>
      <c r="BL230" s="20" t="s">
        <v>242</v>
      </c>
      <c r="BM230" s="20" t="s">
        <v>355</v>
      </c>
    </row>
    <row r="231" spans="2:65" s="9" customFormat="1" ht="29.85" customHeight="1">
      <c r="B231" s="155"/>
      <c r="C231" s="156"/>
      <c r="D231" s="165" t="s">
        <v>120</v>
      </c>
      <c r="E231" s="165"/>
      <c r="F231" s="165"/>
      <c r="G231" s="165"/>
      <c r="H231" s="165"/>
      <c r="I231" s="165"/>
      <c r="J231" s="165"/>
      <c r="K231" s="165"/>
      <c r="L231" s="165"/>
      <c r="M231" s="165"/>
      <c r="N231" s="300">
        <f>BK231</f>
        <v>0</v>
      </c>
      <c r="O231" s="301"/>
      <c r="P231" s="301"/>
      <c r="Q231" s="301"/>
      <c r="R231" s="158"/>
      <c r="T231" s="159"/>
      <c r="U231" s="156"/>
      <c r="V231" s="156"/>
      <c r="W231" s="160">
        <f>SUM(W232:W233)</f>
        <v>0</v>
      </c>
      <c r="X231" s="156"/>
      <c r="Y231" s="160">
        <f>SUM(Y232:Y233)</f>
        <v>0</v>
      </c>
      <c r="Z231" s="156"/>
      <c r="AA231" s="161">
        <f>SUM(AA232:AA233)</f>
        <v>0</v>
      </c>
      <c r="AR231" s="162" t="s">
        <v>102</v>
      </c>
      <c r="AT231" s="163" t="s">
        <v>77</v>
      </c>
      <c r="AU231" s="163" t="s">
        <v>86</v>
      </c>
      <c r="AY231" s="162" t="s">
        <v>157</v>
      </c>
      <c r="BK231" s="164">
        <f>SUM(BK232:BK233)</f>
        <v>0</v>
      </c>
    </row>
    <row r="232" spans="2:65" s="1" customFormat="1" ht="22.5" customHeight="1">
      <c r="B232" s="37"/>
      <c r="C232" s="166" t="s">
        <v>356</v>
      </c>
      <c r="D232" s="166" t="s">
        <v>158</v>
      </c>
      <c r="E232" s="167" t="s">
        <v>357</v>
      </c>
      <c r="F232" s="275" t="s">
        <v>358</v>
      </c>
      <c r="G232" s="275"/>
      <c r="H232" s="275"/>
      <c r="I232" s="275"/>
      <c r="J232" s="168" t="s">
        <v>359</v>
      </c>
      <c r="K232" s="169">
        <v>1</v>
      </c>
      <c r="L232" s="276">
        <v>0</v>
      </c>
      <c r="M232" s="277"/>
      <c r="N232" s="278">
        <f>ROUND(L232*K232,2)</f>
        <v>0</v>
      </c>
      <c r="O232" s="278"/>
      <c r="P232" s="278"/>
      <c r="Q232" s="278"/>
      <c r="R232" s="39"/>
      <c r="T232" s="170" t="s">
        <v>22</v>
      </c>
      <c r="U232" s="46" t="s">
        <v>43</v>
      </c>
      <c r="V232" s="38"/>
      <c r="W232" s="171">
        <f>V232*K232</f>
        <v>0</v>
      </c>
      <c r="X232" s="171">
        <v>0</v>
      </c>
      <c r="Y232" s="171">
        <f>X232*K232</f>
        <v>0</v>
      </c>
      <c r="Z232" s="171">
        <v>0</v>
      </c>
      <c r="AA232" s="172">
        <f>Z232*K232</f>
        <v>0</v>
      </c>
      <c r="AR232" s="20" t="s">
        <v>242</v>
      </c>
      <c r="AT232" s="20" t="s">
        <v>158</v>
      </c>
      <c r="AU232" s="20" t="s">
        <v>102</v>
      </c>
      <c r="AY232" s="20" t="s">
        <v>157</v>
      </c>
      <c r="BE232" s="108">
        <f>IF(U232="základní",N232,0)</f>
        <v>0</v>
      </c>
      <c r="BF232" s="108">
        <f>IF(U232="snížená",N232,0)</f>
        <v>0</v>
      </c>
      <c r="BG232" s="108">
        <f>IF(U232="zákl. přenesená",N232,0)</f>
        <v>0</v>
      </c>
      <c r="BH232" s="108">
        <f>IF(U232="sníž. přenesená",N232,0)</f>
        <v>0</v>
      </c>
      <c r="BI232" s="108">
        <f>IF(U232="nulová",N232,0)</f>
        <v>0</v>
      </c>
      <c r="BJ232" s="20" t="s">
        <v>86</v>
      </c>
      <c r="BK232" s="108">
        <f>ROUND(L232*K232,2)</f>
        <v>0</v>
      </c>
      <c r="BL232" s="20" t="s">
        <v>242</v>
      </c>
      <c r="BM232" s="20" t="s">
        <v>360</v>
      </c>
    </row>
    <row r="233" spans="2:65" s="10" customFormat="1" ht="22.5" customHeight="1">
      <c r="B233" s="173"/>
      <c r="C233" s="174"/>
      <c r="D233" s="174"/>
      <c r="E233" s="175" t="s">
        <v>22</v>
      </c>
      <c r="F233" s="279" t="s">
        <v>361</v>
      </c>
      <c r="G233" s="280"/>
      <c r="H233" s="280"/>
      <c r="I233" s="280"/>
      <c r="J233" s="174"/>
      <c r="K233" s="176">
        <v>1</v>
      </c>
      <c r="L233" s="174"/>
      <c r="M233" s="174"/>
      <c r="N233" s="174"/>
      <c r="O233" s="174"/>
      <c r="P233" s="174"/>
      <c r="Q233" s="174"/>
      <c r="R233" s="177"/>
      <c r="T233" s="178"/>
      <c r="U233" s="174"/>
      <c r="V233" s="174"/>
      <c r="W233" s="174"/>
      <c r="X233" s="174"/>
      <c r="Y233" s="174"/>
      <c r="Z233" s="174"/>
      <c r="AA233" s="179"/>
      <c r="AT233" s="180" t="s">
        <v>165</v>
      </c>
      <c r="AU233" s="180" t="s">
        <v>102</v>
      </c>
      <c r="AV233" s="10" t="s">
        <v>102</v>
      </c>
      <c r="AW233" s="10" t="s">
        <v>36</v>
      </c>
      <c r="AX233" s="10" t="s">
        <v>86</v>
      </c>
      <c r="AY233" s="180" t="s">
        <v>157</v>
      </c>
    </row>
    <row r="234" spans="2:65" s="9" customFormat="1" ht="29.85" customHeight="1">
      <c r="B234" s="155"/>
      <c r="C234" s="156"/>
      <c r="D234" s="165" t="s">
        <v>121</v>
      </c>
      <c r="E234" s="165"/>
      <c r="F234" s="165"/>
      <c r="G234" s="165"/>
      <c r="H234" s="165"/>
      <c r="I234" s="165"/>
      <c r="J234" s="165"/>
      <c r="K234" s="165"/>
      <c r="L234" s="165"/>
      <c r="M234" s="165"/>
      <c r="N234" s="296">
        <f>BK234</f>
        <v>0</v>
      </c>
      <c r="O234" s="297"/>
      <c r="P234" s="297"/>
      <c r="Q234" s="297"/>
      <c r="R234" s="158"/>
      <c r="T234" s="159"/>
      <c r="U234" s="156"/>
      <c r="V234" s="156"/>
      <c r="W234" s="160">
        <f>SUM(W235:W245)</f>
        <v>0</v>
      </c>
      <c r="X234" s="156"/>
      <c r="Y234" s="160">
        <f>SUM(Y235:Y245)</f>
        <v>4.5846038</v>
      </c>
      <c r="Z234" s="156"/>
      <c r="AA234" s="161">
        <f>SUM(AA235:AA245)</f>
        <v>2.2086649999999999</v>
      </c>
      <c r="AR234" s="162" t="s">
        <v>102</v>
      </c>
      <c r="AT234" s="163" t="s">
        <v>77</v>
      </c>
      <c r="AU234" s="163" t="s">
        <v>86</v>
      </c>
      <c r="AY234" s="162" t="s">
        <v>157</v>
      </c>
      <c r="BK234" s="164">
        <f>SUM(BK235:BK245)</f>
        <v>0</v>
      </c>
    </row>
    <row r="235" spans="2:65" s="1" customFormat="1" ht="44.25" customHeight="1">
      <c r="B235" s="37"/>
      <c r="C235" s="166" t="s">
        <v>362</v>
      </c>
      <c r="D235" s="166" t="s">
        <v>158</v>
      </c>
      <c r="E235" s="167" t="s">
        <v>363</v>
      </c>
      <c r="F235" s="275" t="s">
        <v>364</v>
      </c>
      <c r="G235" s="275"/>
      <c r="H235" s="275"/>
      <c r="I235" s="275"/>
      <c r="J235" s="168" t="s">
        <v>179</v>
      </c>
      <c r="K235" s="169">
        <v>62.28</v>
      </c>
      <c r="L235" s="276">
        <v>0</v>
      </c>
      <c r="M235" s="277"/>
      <c r="N235" s="278">
        <f>ROUND(L235*K235,2)</f>
        <v>0</v>
      </c>
      <c r="O235" s="278"/>
      <c r="P235" s="278"/>
      <c r="Q235" s="278"/>
      <c r="R235" s="39"/>
      <c r="T235" s="170" t="s">
        <v>22</v>
      </c>
      <c r="U235" s="46" t="s">
        <v>43</v>
      </c>
      <c r="V235" s="38"/>
      <c r="W235" s="171">
        <f>V235*K235</f>
        <v>0</v>
      </c>
      <c r="X235" s="171">
        <v>5.6959999999999997E-2</v>
      </c>
      <c r="Y235" s="171">
        <f>X235*K235</f>
        <v>3.5474687999999999</v>
      </c>
      <c r="Z235" s="171">
        <v>0</v>
      </c>
      <c r="AA235" s="172">
        <f>Z235*K235</f>
        <v>0</v>
      </c>
      <c r="AR235" s="20" t="s">
        <v>242</v>
      </c>
      <c r="AT235" s="20" t="s">
        <v>158</v>
      </c>
      <c r="AU235" s="20" t="s">
        <v>102</v>
      </c>
      <c r="AY235" s="20" t="s">
        <v>157</v>
      </c>
      <c r="BE235" s="108">
        <f>IF(U235="základní",N235,0)</f>
        <v>0</v>
      </c>
      <c r="BF235" s="108">
        <f>IF(U235="snížená",N235,0)</f>
        <v>0</v>
      </c>
      <c r="BG235" s="108">
        <f>IF(U235="zákl. přenesená",N235,0)</f>
        <v>0</v>
      </c>
      <c r="BH235" s="108">
        <f>IF(U235="sníž. přenesená",N235,0)</f>
        <v>0</v>
      </c>
      <c r="BI235" s="108">
        <f>IF(U235="nulová",N235,0)</f>
        <v>0</v>
      </c>
      <c r="BJ235" s="20" t="s">
        <v>86</v>
      </c>
      <c r="BK235" s="108">
        <f>ROUND(L235*K235,2)</f>
        <v>0</v>
      </c>
      <c r="BL235" s="20" t="s">
        <v>242</v>
      </c>
      <c r="BM235" s="20" t="s">
        <v>365</v>
      </c>
    </row>
    <row r="236" spans="2:65" s="11" customFormat="1" ht="22.5" customHeight="1">
      <c r="B236" s="181"/>
      <c r="C236" s="182"/>
      <c r="D236" s="182"/>
      <c r="E236" s="183" t="s">
        <v>22</v>
      </c>
      <c r="F236" s="281" t="s">
        <v>366</v>
      </c>
      <c r="G236" s="282"/>
      <c r="H236" s="282"/>
      <c r="I236" s="282"/>
      <c r="J236" s="182"/>
      <c r="K236" s="184" t="s">
        <v>22</v>
      </c>
      <c r="L236" s="182"/>
      <c r="M236" s="182"/>
      <c r="N236" s="182"/>
      <c r="O236" s="182"/>
      <c r="P236" s="182"/>
      <c r="Q236" s="182"/>
      <c r="R236" s="185"/>
      <c r="T236" s="186"/>
      <c r="U236" s="182"/>
      <c r="V236" s="182"/>
      <c r="W236" s="182"/>
      <c r="X236" s="182"/>
      <c r="Y236" s="182"/>
      <c r="Z236" s="182"/>
      <c r="AA236" s="187"/>
      <c r="AT236" s="188" t="s">
        <v>165</v>
      </c>
      <c r="AU236" s="188" t="s">
        <v>102</v>
      </c>
      <c r="AV236" s="11" t="s">
        <v>86</v>
      </c>
      <c r="AW236" s="11" t="s">
        <v>36</v>
      </c>
      <c r="AX236" s="11" t="s">
        <v>78</v>
      </c>
      <c r="AY236" s="188" t="s">
        <v>157</v>
      </c>
    </row>
    <row r="237" spans="2:65" s="10" customFormat="1" ht="22.5" customHeight="1">
      <c r="B237" s="173"/>
      <c r="C237" s="174"/>
      <c r="D237" s="174"/>
      <c r="E237" s="175" t="s">
        <v>22</v>
      </c>
      <c r="F237" s="283" t="s">
        <v>367</v>
      </c>
      <c r="G237" s="284"/>
      <c r="H237" s="284"/>
      <c r="I237" s="284"/>
      <c r="J237" s="174"/>
      <c r="K237" s="176">
        <v>62.28</v>
      </c>
      <c r="L237" s="174"/>
      <c r="M237" s="174"/>
      <c r="N237" s="174"/>
      <c r="O237" s="174"/>
      <c r="P237" s="174"/>
      <c r="Q237" s="174"/>
      <c r="R237" s="177"/>
      <c r="T237" s="178"/>
      <c r="U237" s="174"/>
      <c r="V237" s="174"/>
      <c r="W237" s="174"/>
      <c r="X237" s="174"/>
      <c r="Y237" s="174"/>
      <c r="Z237" s="174"/>
      <c r="AA237" s="179"/>
      <c r="AT237" s="180" t="s">
        <v>165</v>
      </c>
      <c r="AU237" s="180" t="s">
        <v>102</v>
      </c>
      <c r="AV237" s="10" t="s">
        <v>102</v>
      </c>
      <c r="AW237" s="10" t="s">
        <v>36</v>
      </c>
      <c r="AX237" s="10" t="s">
        <v>86</v>
      </c>
      <c r="AY237" s="180" t="s">
        <v>157</v>
      </c>
    </row>
    <row r="238" spans="2:65" s="1" customFormat="1" ht="44.25" customHeight="1">
      <c r="B238" s="37"/>
      <c r="C238" s="166" t="s">
        <v>368</v>
      </c>
      <c r="D238" s="166" t="s">
        <v>158</v>
      </c>
      <c r="E238" s="167" t="s">
        <v>369</v>
      </c>
      <c r="F238" s="275" t="s">
        <v>370</v>
      </c>
      <c r="G238" s="275"/>
      <c r="H238" s="275"/>
      <c r="I238" s="275"/>
      <c r="J238" s="168" t="s">
        <v>179</v>
      </c>
      <c r="K238" s="169">
        <v>18.07</v>
      </c>
      <c r="L238" s="276">
        <v>0</v>
      </c>
      <c r="M238" s="277"/>
      <c r="N238" s="278">
        <f>ROUND(L238*K238,2)</f>
        <v>0</v>
      </c>
      <c r="O238" s="278"/>
      <c r="P238" s="278"/>
      <c r="Q238" s="278"/>
      <c r="R238" s="39"/>
      <c r="T238" s="170" t="s">
        <v>22</v>
      </c>
      <c r="U238" s="46" t="s">
        <v>43</v>
      </c>
      <c r="V238" s="38"/>
      <c r="W238" s="171">
        <f>V238*K238</f>
        <v>0</v>
      </c>
      <c r="X238" s="171">
        <v>5.6959999999999997E-2</v>
      </c>
      <c r="Y238" s="171">
        <f>X238*K238</f>
        <v>1.0292672</v>
      </c>
      <c r="Z238" s="171">
        <v>0</v>
      </c>
      <c r="AA238" s="172">
        <f>Z238*K238</f>
        <v>0</v>
      </c>
      <c r="AR238" s="20" t="s">
        <v>242</v>
      </c>
      <c r="AT238" s="20" t="s">
        <v>158</v>
      </c>
      <c r="AU238" s="20" t="s">
        <v>102</v>
      </c>
      <c r="AY238" s="20" t="s">
        <v>157</v>
      </c>
      <c r="BE238" s="108">
        <f>IF(U238="základní",N238,0)</f>
        <v>0</v>
      </c>
      <c r="BF238" s="108">
        <f>IF(U238="snížená",N238,0)</f>
        <v>0</v>
      </c>
      <c r="BG238" s="108">
        <f>IF(U238="zákl. přenesená",N238,0)</f>
        <v>0</v>
      </c>
      <c r="BH238" s="108">
        <f>IF(U238="sníž. přenesená",N238,0)</f>
        <v>0</v>
      </c>
      <c r="BI238" s="108">
        <f>IF(U238="nulová",N238,0)</f>
        <v>0</v>
      </c>
      <c r="BJ238" s="20" t="s">
        <v>86</v>
      </c>
      <c r="BK238" s="108">
        <f>ROUND(L238*K238,2)</f>
        <v>0</v>
      </c>
      <c r="BL238" s="20" t="s">
        <v>242</v>
      </c>
      <c r="BM238" s="20" t="s">
        <v>371</v>
      </c>
    </row>
    <row r="239" spans="2:65" s="10" customFormat="1" ht="31.5" customHeight="1">
      <c r="B239" s="173"/>
      <c r="C239" s="174"/>
      <c r="D239" s="174"/>
      <c r="E239" s="175" t="s">
        <v>22</v>
      </c>
      <c r="F239" s="279" t="s">
        <v>372</v>
      </c>
      <c r="G239" s="280"/>
      <c r="H239" s="280"/>
      <c r="I239" s="280"/>
      <c r="J239" s="174"/>
      <c r="K239" s="176">
        <v>18.07</v>
      </c>
      <c r="L239" s="174"/>
      <c r="M239" s="174"/>
      <c r="N239" s="174"/>
      <c r="O239" s="174"/>
      <c r="P239" s="174"/>
      <c r="Q239" s="174"/>
      <c r="R239" s="177"/>
      <c r="T239" s="178"/>
      <c r="U239" s="174"/>
      <c r="V239" s="174"/>
      <c r="W239" s="174"/>
      <c r="X239" s="174"/>
      <c r="Y239" s="174"/>
      <c r="Z239" s="174"/>
      <c r="AA239" s="179"/>
      <c r="AT239" s="180" t="s">
        <v>165</v>
      </c>
      <c r="AU239" s="180" t="s">
        <v>102</v>
      </c>
      <c r="AV239" s="10" t="s">
        <v>102</v>
      </c>
      <c r="AW239" s="10" t="s">
        <v>36</v>
      </c>
      <c r="AX239" s="10" t="s">
        <v>86</v>
      </c>
      <c r="AY239" s="180" t="s">
        <v>157</v>
      </c>
    </row>
    <row r="240" spans="2:65" s="1" customFormat="1" ht="22.5" customHeight="1">
      <c r="B240" s="37"/>
      <c r="C240" s="166" t="s">
        <v>373</v>
      </c>
      <c r="D240" s="166" t="s">
        <v>158</v>
      </c>
      <c r="E240" s="167" t="s">
        <v>374</v>
      </c>
      <c r="F240" s="275" t="s">
        <v>375</v>
      </c>
      <c r="G240" s="275"/>
      <c r="H240" s="275"/>
      <c r="I240" s="275"/>
      <c r="J240" s="168" t="s">
        <v>179</v>
      </c>
      <c r="K240" s="169">
        <v>39.338999999999999</v>
      </c>
      <c r="L240" s="276">
        <v>0</v>
      </c>
      <c r="M240" s="277"/>
      <c r="N240" s="278">
        <f>ROUND(L240*K240,2)</f>
        <v>0</v>
      </c>
      <c r="O240" s="278"/>
      <c r="P240" s="278"/>
      <c r="Q240" s="278"/>
      <c r="R240" s="39"/>
      <c r="T240" s="170" t="s">
        <v>22</v>
      </c>
      <c r="U240" s="46" t="s">
        <v>43</v>
      </c>
      <c r="V240" s="38"/>
      <c r="W240" s="171">
        <f>V240*K240</f>
        <v>0</v>
      </c>
      <c r="X240" s="171">
        <v>2.0000000000000001E-4</v>
      </c>
      <c r="Y240" s="171">
        <f>X240*K240</f>
        <v>7.8677999999999994E-3</v>
      </c>
      <c r="Z240" s="171">
        <v>0</v>
      </c>
      <c r="AA240" s="172">
        <f>Z240*K240</f>
        <v>0</v>
      </c>
      <c r="AR240" s="20" t="s">
        <v>242</v>
      </c>
      <c r="AT240" s="20" t="s">
        <v>158</v>
      </c>
      <c r="AU240" s="20" t="s">
        <v>102</v>
      </c>
      <c r="AY240" s="20" t="s">
        <v>157</v>
      </c>
      <c r="BE240" s="108">
        <f>IF(U240="základní",N240,0)</f>
        <v>0</v>
      </c>
      <c r="BF240" s="108">
        <f>IF(U240="snížená",N240,0)</f>
        <v>0</v>
      </c>
      <c r="BG240" s="108">
        <f>IF(U240="zákl. přenesená",N240,0)</f>
        <v>0</v>
      </c>
      <c r="BH240" s="108">
        <f>IF(U240="sníž. přenesená",N240,0)</f>
        <v>0</v>
      </c>
      <c r="BI240" s="108">
        <f>IF(U240="nulová",N240,0)</f>
        <v>0</v>
      </c>
      <c r="BJ240" s="20" t="s">
        <v>86</v>
      </c>
      <c r="BK240" s="108">
        <f>ROUND(L240*K240,2)</f>
        <v>0</v>
      </c>
      <c r="BL240" s="20" t="s">
        <v>242</v>
      </c>
      <c r="BM240" s="20" t="s">
        <v>376</v>
      </c>
    </row>
    <row r="241" spans="2:65" s="10" customFormat="1" ht="22.5" customHeight="1">
      <c r="B241" s="173"/>
      <c r="C241" s="174"/>
      <c r="D241" s="174"/>
      <c r="E241" s="175" t="s">
        <v>22</v>
      </c>
      <c r="F241" s="279" t="s">
        <v>377</v>
      </c>
      <c r="G241" s="280"/>
      <c r="H241" s="280"/>
      <c r="I241" s="280"/>
      <c r="J241" s="174"/>
      <c r="K241" s="176">
        <v>39.338999999999999</v>
      </c>
      <c r="L241" s="174"/>
      <c r="M241" s="174"/>
      <c r="N241" s="174"/>
      <c r="O241" s="174"/>
      <c r="P241" s="174"/>
      <c r="Q241" s="174"/>
      <c r="R241" s="177"/>
      <c r="T241" s="178"/>
      <c r="U241" s="174"/>
      <c r="V241" s="174"/>
      <c r="W241" s="174"/>
      <c r="X241" s="174"/>
      <c r="Y241" s="174"/>
      <c r="Z241" s="174"/>
      <c r="AA241" s="179"/>
      <c r="AT241" s="180" t="s">
        <v>165</v>
      </c>
      <c r="AU241" s="180" t="s">
        <v>102</v>
      </c>
      <c r="AV241" s="10" t="s">
        <v>102</v>
      </c>
      <c r="AW241" s="10" t="s">
        <v>36</v>
      </c>
      <c r="AX241" s="10" t="s">
        <v>86</v>
      </c>
      <c r="AY241" s="180" t="s">
        <v>157</v>
      </c>
    </row>
    <row r="242" spans="2:65" s="1" customFormat="1" ht="31.5" customHeight="1">
      <c r="B242" s="37"/>
      <c r="C242" s="166" t="s">
        <v>378</v>
      </c>
      <c r="D242" s="166" t="s">
        <v>158</v>
      </c>
      <c r="E242" s="167" t="s">
        <v>379</v>
      </c>
      <c r="F242" s="275" t="s">
        <v>380</v>
      </c>
      <c r="G242" s="275"/>
      <c r="H242" s="275"/>
      <c r="I242" s="275"/>
      <c r="J242" s="168" t="s">
        <v>179</v>
      </c>
      <c r="K242" s="169">
        <v>74.87</v>
      </c>
      <c r="L242" s="276">
        <v>0</v>
      </c>
      <c r="M242" s="277"/>
      <c r="N242" s="278">
        <f>ROUND(L242*K242,2)</f>
        <v>0</v>
      </c>
      <c r="O242" s="278"/>
      <c r="P242" s="278"/>
      <c r="Q242" s="278"/>
      <c r="R242" s="39"/>
      <c r="T242" s="170" t="s">
        <v>22</v>
      </c>
      <c r="U242" s="46" t="s">
        <v>43</v>
      </c>
      <c r="V242" s="38"/>
      <c r="W242" s="171">
        <f>V242*K242</f>
        <v>0</v>
      </c>
      <c r="X242" s="171">
        <v>0</v>
      </c>
      <c r="Y242" s="171">
        <f>X242*K242</f>
        <v>0</v>
      </c>
      <c r="Z242" s="171">
        <v>2.9499999999999998E-2</v>
      </c>
      <c r="AA242" s="172">
        <f>Z242*K242</f>
        <v>2.2086649999999999</v>
      </c>
      <c r="AR242" s="20" t="s">
        <v>242</v>
      </c>
      <c r="AT242" s="20" t="s">
        <v>158</v>
      </c>
      <c r="AU242" s="20" t="s">
        <v>102</v>
      </c>
      <c r="AY242" s="20" t="s">
        <v>157</v>
      </c>
      <c r="BE242" s="108">
        <f>IF(U242="základní",N242,0)</f>
        <v>0</v>
      </c>
      <c r="BF242" s="108">
        <f>IF(U242="snížená",N242,0)</f>
        <v>0</v>
      </c>
      <c r="BG242" s="108">
        <f>IF(U242="zákl. přenesená",N242,0)</f>
        <v>0</v>
      </c>
      <c r="BH242" s="108">
        <f>IF(U242="sníž. přenesená",N242,0)</f>
        <v>0</v>
      </c>
      <c r="BI242" s="108">
        <f>IF(U242="nulová",N242,0)</f>
        <v>0</v>
      </c>
      <c r="BJ242" s="20" t="s">
        <v>86</v>
      </c>
      <c r="BK242" s="108">
        <f>ROUND(L242*K242,2)</f>
        <v>0</v>
      </c>
      <c r="BL242" s="20" t="s">
        <v>242</v>
      </c>
      <c r="BM242" s="20" t="s">
        <v>381</v>
      </c>
    </row>
    <row r="243" spans="2:65" s="11" customFormat="1" ht="22.5" customHeight="1">
      <c r="B243" s="181"/>
      <c r="C243" s="182"/>
      <c r="D243" s="182"/>
      <c r="E243" s="183" t="s">
        <v>22</v>
      </c>
      <c r="F243" s="281" t="s">
        <v>382</v>
      </c>
      <c r="G243" s="282"/>
      <c r="H243" s="282"/>
      <c r="I243" s="282"/>
      <c r="J243" s="182"/>
      <c r="K243" s="184" t="s">
        <v>22</v>
      </c>
      <c r="L243" s="182"/>
      <c r="M243" s="182"/>
      <c r="N243" s="182"/>
      <c r="O243" s="182"/>
      <c r="P243" s="182"/>
      <c r="Q243" s="182"/>
      <c r="R243" s="185"/>
      <c r="T243" s="186"/>
      <c r="U243" s="182"/>
      <c r="V243" s="182"/>
      <c r="W243" s="182"/>
      <c r="X243" s="182"/>
      <c r="Y243" s="182"/>
      <c r="Z243" s="182"/>
      <c r="AA243" s="187"/>
      <c r="AT243" s="188" t="s">
        <v>165</v>
      </c>
      <c r="AU243" s="188" t="s">
        <v>102</v>
      </c>
      <c r="AV243" s="11" t="s">
        <v>86</v>
      </c>
      <c r="AW243" s="11" t="s">
        <v>36</v>
      </c>
      <c r="AX243" s="11" t="s">
        <v>78</v>
      </c>
      <c r="AY243" s="188" t="s">
        <v>157</v>
      </c>
    </row>
    <row r="244" spans="2:65" s="10" customFormat="1" ht="22.5" customHeight="1">
      <c r="B244" s="173"/>
      <c r="C244" s="174"/>
      <c r="D244" s="174"/>
      <c r="E244" s="175" t="s">
        <v>22</v>
      </c>
      <c r="F244" s="283" t="s">
        <v>383</v>
      </c>
      <c r="G244" s="284"/>
      <c r="H244" s="284"/>
      <c r="I244" s="284"/>
      <c r="J244" s="174"/>
      <c r="K244" s="176">
        <v>74.87</v>
      </c>
      <c r="L244" s="174"/>
      <c r="M244" s="174"/>
      <c r="N244" s="174"/>
      <c r="O244" s="174"/>
      <c r="P244" s="174"/>
      <c r="Q244" s="174"/>
      <c r="R244" s="177"/>
      <c r="T244" s="178"/>
      <c r="U244" s="174"/>
      <c r="V244" s="174"/>
      <c r="W244" s="174"/>
      <c r="X244" s="174"/>
      <c r="Y244" s="174"/>
      <c r="Z244" s="174"/>
      <c r="AA244" s="179"/>
      <c r="AT244" s="180" t="s">
        <v>165</v>
      </c>
      <c r="AU244" s="180" t="s">
        <v>102</v>
      </c>
      <c r="AV244" s="10" t="s">
        <v>102</v>
      </c>
      <c r="AW244" s="10" t="s">
        <v>36</v>
      </c>
      <c r="AX244" s="10" t="s">
        <v>86</v>
      </c>
      <c r="AY244" s="180" t="s">
        <v>157</v>
      </c>
    </row>
    <row r="245" spans="2:65" s="1" customFormat="1" ht="31.5" customHeight="1">
      <c r="B245" s="37"/>
      <c r="C245" s="166" t="s">
        <v>384</v>
      </c>
      <c r="D245" s="166" t="s">
        <v>158</v>
      </c>
      <c r="E245" s="167" t="s">
        <v>385</v>
      </c>
      <c r="F245" s="275" t="s">
        <v>386</v>
      </c>
      <c r="G245" s="275"/>
      <c r="H245" s="275"/>
      <c r="I245" s="275"/>
      <c r="J245" s="168" t="s">
        <v>354</v>
      </c>
      <c r="K245" s="201">
        <v>0</v>
      </c>
      <c r="L245" s="276">
        <v>0</v>
      </c>
      <c r="M245" s="277"/>
      <c r="N245" s="278">
        <f>ROUND(L245*K245,2)</f>
        <v>0</v>
      </c>
      <c r="O245" s="278"/>
      <c r="P245" s="278"/>
      <c r="Q245" s="278"/>
      <c r="R245" s="39"/>
      <c r="T245" s="170" t="s">
        <v>22</v>
      </c>
      <c r="U245" s="46" t="s">
        <v>43</v>
      </c>
      <c r="V245" s="38"/>
      <c r="W245" s="171">
        <f>V245*K245</f>
        <v>0</v>
      </c>
      <c r="X245" s="171">
        <v>0</v>
      </c>
      <c r="Y245" s="171">
        <f>X245*K245</f>
        <v>0</v>
      </c>
      <c r="Z245" s="171">
        <v>0</v>
      </c>
      <c r="AA245" s="172">
        <f>Z245*K245</f>
        <v>0</v>
      </c>
      <c r="AR245" s="20" t="s">
        <v>242</v>
      </c>
      <c r="AT245" s="20" t="s">
        <v>158</v>
      </c>
      <c r="AU245" s="20" t="s">
        <v>102</v>
      </c>
      <c r="AY245" s="20" t="s">
        <v>157</v>
      </c>
      <c r="BE245" s="108">
        <f>IF(U245="základní",N245,0)</f>
        <v>0</v>
      </c>
      <c r="BF245" s="108">
        <f>IF(U245="snížená",N245,0)</f>
        <v>0</v>
      </c>
      <c r="BG245" s="108">
        <f>IF(U245="zákl. přenesená",N245,0)</f>
        <v>0</v>
      </c>
      <c r="BH245" s="108">
        <f>IF(U245="sníž. přenesená",N245,0)</f>
        <v>0</v>
      </c>
      <c r="BI245" s="108">
        <f>IF(U245="nulová",N245,0)</f>
        <v>0</v>
      </c>
      <c r="BJ245" s="20" t="s">
        <v>86</v>
      </c>
      <c r="BK245" s="108">
        <f>ROUND(L245*K245,2)</f>
        <v>0</v>
      </c>
      <c r="BL245" s="20" t="s">
        <v>242</v>
      </c>
      <c r="BM245" s="20" t="s">
        <v>387</v>
      </c>
    </row>
    <row r="246" spans="2:65" s="9" customFormat="1" ht="29.85" customHeight="1">
      <c r="B246" s="155"/>
      <c r="C246" s="156"/>
      <c r="D246" s="165" t="s">
        <v>122</v>
      </c>
      <c r="E246" s="165"/>
      <c r="F246" s="165"/>
      <c r="G246" s="165"/>
      <c r="H246" s="165"/>
      <c r="I246" s="165"/>
      <c r="J246" s="165"/>
      <c r="K246" s="165"/>
      <c r="L246" s="165"/>
      <c r="M246" s="165"/>
      <c r="N246" s="300">
        <f>BK246</f>
        <v>0</v>
      </c>
      <c r="O246" s="301"/>
      <c r="P246" s="301"/>
      <c r="Q246" s="301"/>
      <c r="R246" s="158"/>
      <c r="T246" s="159"/>
      <c r="U246" s="156"/>
      <c r="V246" s="156"/>
      <c r="W246" s="160">
        <f>SUM(W247:W253)</f>
        <v>0</v>
      </c>
      <c r="X246" s="156"/>
      <c r="Y246" s="160">
        <f>SUM(Y247:Y253)</f>
        <v>0</v>
      </c>
      <c r="Z246" s="156"/>
      <c r="AA246" s="161">
        <f>SUM(AA247:AA253)</f>
        <v>3.5999999999999999E-3</v>
      </c>
      <c r="AR246" s="162" t="s">
        <v>102</v>
      </c>
      <c r="AT246" s="163" t="s">
        <v>77</v>
      </c>
      <c r="AU246" s="163" t="s">
        <v>86</v>
      </c>
      <c r="AY246" s="162" t="s">
        <v>157</v>
      </c>
      <c r="BK246" s="164">
        <f>SUM(BK247:BK253)</f>
        <v>0</v>
      </c>
    </row>
    <row r="247" spans="2:65" s="1" customFormat="1" ht="22.5" customHeight="1">
      <c r="B247" s="37"/>
      <c r="C247" s="166" t="s">
        <v>388</v>
      </c>
      <c r="D247" s="166" t="s">
        <v>158</v>
      </c>
      <c r="E247" s="167" t="s">
        <v>389</v>
      </c>
      <c r="F247" s="275" t="s">
        <v>390</v>
      </c>
      <c r="G247" s="275"/>
      <c r="H247" s="275"/>
      <c r="I247" s="275"/>
      <c r="J247" s="168" t="s">
        <v>391</v>
      </c>
      <c r="K247" s="169">
        <v>1</v>
      </c>
      <c r="L247" s="276">
        <v>0</v>
      </c>
      <c r="M247" s="277"/>
      <c r="N247" s="278">
        <f t="shared" ref="N247:N253" si="5">ROUND(L247*K247,2)</f>
        <v>0</v>
      </c>
      <c r="O247" s="278"/>
      <c r="P247" s="278"/>
      <c r="Q247" s="278"/>
      <c r="R247" s="39"/>
      <c r="T247" s="170" t="s">
        <v>22</v>
      </c>
      <c r="U247" s="46" t="s">
        <v>43</v>
      </c>
      <c r="V247" s="38"/>
      <c r="W247" s="171">
        <f t="shared" ref="W247:W253" si="6">V247*K247</f>
        <v>0</v>
      </c>
      <c r="X247" s="171">
        <v>0</v>
      </c>
      <c r="Y247" s="171">
        <f t="shared" ref="Y247:Y253" si="7">X247*K247</f>
        <v>0</v>
      </c>
      <c r="Z247" s="171">
        <v>0</v>
      </c>
      <c r="AA247" s="172">
        <f t="shared" ref="AA247:AA253" si="8">Z247*K247</f>
        <v>0</v>
      </c>
      <c r="AR247" s="20" t="s">
        <v>242</v>
      </c>
      <c r="AT247" s="20" t="s">
        <v>158</v>
      </c>
      <c r="AU247" s="20" t="s">
        <v>102</v>
      </c>
      <c r="AY247" s="20" t="s">
        <v>157</v>
      </c>
      <c r="BE247" s="108">
        <f t="shared" ref="BE247:BE253" si="9">IF(U247="základní",N247,0)</f>
        <v>0</v>
      </c>
      <c r="BF247" s="108">
        <f t="shared" ref="BF247:BF253" si="10">IF(U247="snížená",N247,0)</f>
        <v>0</v>
      </c>
      <c r="BG247" s="108">
        <f t="shared" ref="BG247:BG253" si="11">IF(U247="zákl. přenesená",N247,0)</f>
        <v>0</v>
      </c>
      <c r="BH247" s="108">
        <f t="shared" ref="BH247:BH253" si="12">IF(U247="sníž. přenesená",N247,0)</f>
        <v>0</v>
      </c>
      <c r="BI247" s="108">
        <f t="shared" ref="BI247:BI253" si="13">IF(U247="nulová",N247,0)</f>
        <v>0</v>
      </c>
      <c r="BJ247" s="20" t="s">
        <v>86</v>
      </c>
      <c r="BK247" s="108">
        <f t="shared" ref="BK247:BK253" si="14">ROUND(L247*K247,2)</f>
        <v>0</v>
      </c>
      <c r="BL247" s="20" t="s">
        <v>242</v>
      </c>
      <c r="BM247" s="20" t="s">
        <v>392</v>
      </c>
    </row>
    <row r="248" spans="2:65" s="1" customFormat="1" ht="31.5" customHeight="1">
      <c r="B248" s="37"/>
      <c r="C248" s="197" t="s">
        <v>393</v>
      </c>
      <c r="D248" s="197" t="s">
        <v>327</v>
      </c>
      <c r="E248" s="198" t="s">
        <v>394</v>
      </c>
      <c r="F248" s="289" t="s">
        <v>395</v>
      </c>
      <c r="G248" s="289"/>
      <c r="H248" s="289"/>
      <c r="I248" s="289"/>
      <c r="J248" s="199" t="s">
        <v>391</v>
      </c>
      <c r="K248" s="200">
        <v>1</v>
      </c>
      <c r="L248" s="290">
        <v>0</v>
      </c>
      <c r="M248" s="291"/>
      <c r="N248" s="292">
        <f t="shared" si="5"/>
        <v>0</v>
      </c>
      <c r="O248" s="278"/>
      <c r="P248" s="278"/>
      <c r="Q248" s="278"/>
      <c r="R248" s="39"/>
      <c r="T248" s="170" t="s">
        <v>22</v>
      </c>
      <c r="U248" s="46" t="s">
        <v>43</v>
      </c>
      <c r="V248" s="38"/>
      <c r="W248" s="171">
        <f t="shared" si="6"/>
        <v>0</v>
      </c>
      <c r="X248" s="171">
        <v>0</v>
      </c>
      <c r="Y248" s="171">
        <f t="shared" si="7"/>
        <v>0</v>
      </c>
      <c r="Z248" s="171">
        <v>0</v>
      </c>
      <c r="AA248" s="172">
        <f t="shared" si="8"/>
        <v>0</v>
      </c>
      <c r="AR248" s="20" t="s">
        <v>322</v>
      </c>
      <c r="AT248" s="20" t="s">
        <v>327</v>
      </c>
      <c r="AU248" s="20" t="s">
        <v>102</v>
      </c>
      <c r="AY248" s="20" t="s">
        <v>157</v>
      </c>
      <c r="BE248" s="108">
        <f t="shared" si="9"/>
        <v>0</v>
      </c>
      <c r="BF248" s="108">
        <f t="shared" si="10"/>
        <v>0</v>
      </c>
      <c r="BG248" s="108">
        <f t="shared" si="11"/>
        <v>0</v>
      </c>
      <c r="BH248" s="108">
        <f t="shared" si="12"/>
        <v>0</v>
      </c>
      <c r="BI248" s="108">
        <f t="shared" si="13"/>
        <v>0</v>
      </c>
      <c r="BJ248" s="20" t="s">
        <v>86</v>
      </c>
      <c r="BK248" s="108">
        <f t="shared" si="14"/>
        <v>0</v>
      </c>
      <c r="BL248" s="20" t="s">
        <v>242</v>
      </c>
      <c r="BM248" s="20" t="s">
        <v>396</v>
      </c>
    </row>
    <row r="249" spans="2:65" s="1" customFormat="1" ht="22.5" customHeight="1">
      <c r="B249" s="37"/>
      <c r="C249" s="166" t="s">
        <v>397</v>
      </c>
      <c r="D249" s="166" t="s">
        <v>158</v>
      </c>
      <c r="E249" s="167" t="s">
        <v>398</v>
      </c>
      <c r="F249" s="275" t="s">
        <v>399</v>
      </c>
      <c r="G249" s="275"/>
      <c r="H249" s="275"/>
      <c r="I249" s="275"/>
      <c r="J249" s="168" t="s">
        <v>391</v>
      </c>
      <c r="K249" s="169">
        <v>1</v>
      </c>
      <c r="L249" s="276">
        <v>0</v>
      </c>
      <c r="M249" s="277"/>
      <c r="N249" s="278">
        <f t="shared" si="5"/>
        <v>0</v>
      </c>
      <c r="O249" s="278"/>
      <c r="P249" s="278"/>
      <c r="Q249" s="278"/>
      <c r="R249" s="39"/>
      <c r="T249" s="170" t="s">
        <v>22</v>
      </c>
      <c r="U249" s="46" t="s">
        <v>43</v>
      </c>
      <c r="V249" s="38"/>
      <c r="W249" s="171">
        <f t="shared" si="6"/>
        <v>0</v>
      </c>
      <c r="X249" s="171">
        <v>0</v>
      </c>
      <c r="Y249" s="171">
        <f t="shared" si="7"/>
        <v>0</v>
      </c>
      <c r="Z249" s="171">
        <v>0</v>
      </c>
      <c r="AA249" s="172">
        <f t="shared" si="8"/>
        <v>0</v>
      </c>
      <c r="AR249" s="20" t="s">
        <v>242</v>
      </c>
      <c r="AT249" s="20" t="s">
        <v>158</v>
      </c>
      <c r="AU249" s="20" t="s">
        <v>102</v>
      </c>
      <c r="AY249" s="20" t="s">
        <v>157</v>
      </c>
      <c r="BE249" s="108">
        <f t="shared" si="9"/>
        <v>0</v>
      </c>
      <c r="BF249" s="108">
        <f t="shared" si="10"/>
        <v>0</v>
      </c>
      <c r="BG249" s="108">
        <f t="shared" si="11"/>
        <v>0</v>
      </c>
      <c r="BH249" s="108">
        <f t="shared" si="12"/>
        <v>0</v>
      </c>
      <c r="BI249" s="108">
        <f t="shared" si="13"/>
        <v>0</v>
      </c>
      <c r="BJ249" s="20" t="s">
        <v>86</v>
      </c>
      <c r="BK249" s="108">
        <f t="shared" si="14"/>
        <v>0</v>
      </c>
      <c r="BL249" s="20" t="s">
        <v>242</v>
      </c>
      <c r="BM249" s="20" t="s">
        <v>400</v>
      </c>
    </row>
    <row r="250" spans="2:65" s="1" customFormat="1" ht="44.25" customHeight="1">
      <c r="B250" s="37"/>
      <c r="C250" s="197" t="s">
        <v>401</v>
      </c>
      <c r="D250" s="197" t="s">
        <v>327</v>
      </c>
      <c r="E250" s="198" t="s">
        <v>402</v>
      </c>
      <c r="F250" s="289" t="s">
        <v>403</v>
      </c>
      <c r="G250" s="289"/>
      <c r="H250" s="289"/>
      <c r="I250" s="289"/>
      <c r="J250" s="199" t="s">
        <v>391</v>
      </c>
      <c r="K250" s="200">
        <v>1</v>
      </c>
      <c r="L250" s="290">
        <v>0</v>
      </c>
      <c r="M250" s="291"/>
      <c r="N250" s="292">
        <f t="shared" si="5"/>
        <v>0</v>
      </c>
      <c r="O250" s="278"/>
      <c r="P250" s="278"/>
      <c r="Q250" s="278"/>
      <c r="R250" s="39"/>
      <c r="T250" s="170" t="s">
        <v>22</v>
      </c>
      <c r="U250" s="46" t="s">
        <v>43</v>
      </c>
      <c r="V250" s="38"/>
      <c r="W250" s="171">
        <f t="shared" si="6"/>
        <v>0</v>
      </c>
      <c r="X250" s="171">
        <v>0</v>
      </c>
      <c r="Y250" s="171">
        <f t="shared" si="7"/>
        <v>0</v>
      </c>
      <c r="Z250" s="171">
        <v>0</v>
      </c>
      <c r="AA250" s="172">
        <f t="shared" si="8"/>
        <v>0</v>
      </c>
      <c r="AR250" s="20" t="s">
        <v>322</v>
      </c>
      <c r="AT250" s="20" t="s">
        <v>327</v>
      </c>
      <c r="AU250" s="20" t="s">
        <v>102</v>
      </c>
      <c r="AY250" s="20" t="s">
        <v>157</v>
      </c>
      <c r="BE250" s="108">
        <f t="shared" si="9"/>
        <v>0</v>
      </c>
      <c r="BF250" s="108">
        <f t="shared" si="10"/>
        <v>0</v>
      </c>
      <c r="BG250" s="108">
        <f t="shared" si="11"/>
        <v>0</v>
      </c>
      <c r="BH250" s="108">
        <f t="shared" si="12"/>
        <v>0</v>
      </c>
      <c r="BI250" s="108">
        <f t="shared" si="13"/>
        <v>0</v>
      </c>
      <c r="BJ250" s="20" t="s">
        <v>86</v>
      </c>
      <c r="BK250" s="108">
        <f t="shared" si="14"/>
        <v>0</v>
      </c>
      <c r="BL250" s="20" t="s">
        <v>242</v>
      </c>
      <c r="BM250" s="20" t="s">
        <v>404</v>
      </c>
    </row>
    <row r="251" spans="2:65" s="1" customFormat="1" ht="22.5" customHeight="1">
      <c r="B251" s="37"/>
      <c r="C251" s="166" t="s">
        <v>405</v>
      </c>
      <c r="D251" s="166" t="s">
        <v>158</v>
      </c>
      <c r="E251" s="167" t="s">
        <v>406</v>
      </c>
      <c r="F251" s="275" t="s">
        <v>407</v>
      </c>
      <c r="G251" s="275"/>
      <c r="H251" s="275"/>
      <c r="I251" s="275"/>
      <c r="J251" s="168" t="s">
        <v>359</v>
      </c>
      <c r="K251" s="169">
        <v>1</v>
      </c>
      <c r="L251" s="276">
        <v>0</v>
      </c>
      <c r="M251" s="277"/>
      <c r="N251" s="278">
        <f t="shared" si="5"/>
        <v>0</v>
      </c>
      <c r="O251" s="278"/>
      <c r="P251" s="278"/>
      <c r="Q251" s="278"/>
      <c r="R251" s="39"/>
      <c r="T251" s="170" t="s">
        <v>22</v>
      </c>
      <c r="U251" s="46" t="s">
        <v>43</v>
      </c>
      <c r="V251" s="38"/>
      <c r="W251" s="171">
        <f t="shared" si="6"/>
        <v>0</v>
      </c>
      <c r="X251" s="171">
        <v>0</v>
      </c>
      <c r="Y251" s="171">
        <f t="shared" si="7"/>
        <v>0</v>
      </c>
      <c r="Z251" s="171">
        <v>0</v>
      </c>
      <c r="AA251" s="172">
        <f t="shared" si="8"/>
        <v>0</v>
      </c>
      <c r="AR251" s="20" t="s">
        <v>242</v>
      </c>
      <c r="AT251" s="20" t="s">
        <v>158</v>
      </c>
      <c r="AU251" s="20" t="s">
        <v>102</v>
      </c>
      <c r="AY251" s="20" t="s">
        <v>157</v>
      </c>
      <c r="BE251" s="108">
        <f t="shared" si="9"/>
        <v>0</v>
      </c>
      <c r="BF251" s="108">
        <f t="shared" si="10"/>
        <v>0</v>
      </c>
      <c r="BG251" s="108">
        <f t="shared" si="11"/>
        <v>0</v>
      </c>
      <c r="BH251" s="108">
        <f t="shared" si="12"/>
        <v>0</v>
      </c>
      <c r="BI251" s="108">
        <f t="shared" si="13"/>
        <v>0</v>
      </c>
      <c r="BJ251" s="20" t="s">
        <v>86</v>
      </c>
      <c r="BK251" s="108">
        <f t="shared" si="14"/>
        <v>0</v>
      </c>
      <c r="BL251" s="20" t="s">
        <v>242</v>
      </c>
      <c r="BM251" s="20" t="s">
        <v>408</v>
      </c>
    </row>
    <row r="252" spans="2:65" s="1" customFormat="1" ht="31.5" customHeight="1">
      <c r="B252" s="37"/>
      <c r="C252" s="166" t="s">
        <v>409</v>
      </c>
      <c r="D252" s="166" t="s">
        <v>158</v>
      </c>
      <c r="E252" s="167" t="s">
        <v>410</v>
      </c>
      <c r="F252" s="275" t="s">
        <v>411</v>
      </c>
      <c r="G252" s="275"/>
      <c r="H252" s="275"/>
      <c r="I252" s="275"/>
      <c r="J252" s="168" t="s">
        <v>391</v>
      </c>
      <c r="K252" s="169">
        <v>2</v>
      </c>
      <c r="L252" s="276">
        <v>0</v>
      </c>
      <c r="M252" s="277"/>
      <c r="N252" s="278">
        <f t="shared" si="5"/>
        <v>0</v>
      </c>
      <c r="O252" s="278"/>
      <c r="P252" s="278"/>
      <c r="Q252" s="278"/>
      <c r="R252" s="39"/>
      <c r="T252" s="170" t="s">
        <v>22</v>
      </c>
      <c r="U252" s="46" t="s">
        <v>43</v>
      </c>
      <c r="V252" s="38"/>
      <c r="W252" s="171">
        <f t="shared" si="6"/>
        <v>0</v>
      </c>
      <c r="X252" s="171">
        <v>0</v>
      </c>
      <c r="Y252" s="171">
        <f t="shared" si="7"/>
        <v>0</v>
      </c>
      <c r="Z252" s="171">
        <v>1.8E-3</v>
      </c>
      <c r="AA252" s="172">
        <f t="shared" si="8"/>
        <v>3.5999999999999999E-3</v>
      </c>
      <c r="AR252" s="20" t="s">
        <v>242</v>
      </c>
      <c r="AT252" s="20" t="s">
        <v>158</v>
      </c>
      <c r="AU252" s="20" t="s">
        <v>102</v>
      </c>
      <c r="AY252" s="20" t="s">
        <v>157</v>
      </c>
      <c r="BE252" s="108">
        <f t="shared" si="9"/>
        <v>0</v>
      </c>
      <c r="BF252" s="108">
        <f t="shared" si="10"/>
        <v>0</v>
      </c>
      <c r="BG252" s="108">
        <f t="shared" si="11"/>
        <v>0</v>
      </c>
      <c r="BH252" s="108">
        <f t="shared" si="12"/>
        <v>0</v>
      </c>
      <c r="BI252" s="108">
        <f t="shared" si="13"/>
        <v>0</v>
      </c>
      <c r="BJ252" s="20" t="s">
        <v>86</v>
      </c>
      <c r="BK252" s="108">
        <f t="shared" si="14"/>
        <v>0</v>
      </c>
      <c r="BL252" s="20" t="s">
        <v>242</v>
      </c>
      <c r="BM252" s="20" t="s">
        <v>412</v>
      </c>
    </row>
    <row r="253" spans="2:65" s="1" customFormat="1" ht="31.5" customHeight="1">
      <c r="B253" s="37"/>
      <c r="C253" s="166" t="s">
        <v>413</v>
      </c>
      <c r="D253" s="166" t="s">
        <v>158</v>
      </c>
      <c r="E253" s="167" t="s">
        <v>414</v>
      </c>
      <c r="F253" s="275" t="s">
        <v>415</v>
      </c>
      <c r="G253" s="275"/>
      <c r="H253" s="275"/>
      <c r="I253" s="275"/>
      <c r="J253" s="168" t="s">
        <v>354</v>
      </c>
      <c r="K253" s="201">
        <v>0</v>
      </c>
      <c r="L253" s="276">
        <v>0</v>
      </c>
      <c r="M253" s="277"/>
      <c r="N253" s="278">
        <f t="shared" si="5"/>
        <v>0</v>
      </c>
      <c r="O253" s="278"/>
      <c r="P253" s="278"/>
      <c r="Q253" s="278"/>
      <c r="R253" s="39"/>
      <c r="T253" s="170" t="s">
        <v>22</v>
      </c>
      <c r="U253" s="46" t="s">
        <v>43</v>
      </c>
      <c r="V253" s="38"/>
      <c r="W253" s="171">
        <f t="shared" si="6"/>
        <v>0</v>
      </c>
      <c r="X253" s="171">
        <v>0</v>
      </c>
      <c r="Y253" s="171">
        <f t="shared" si="7"/>
        <v>0</v>
      </c>
      <c r="Z253" s="171">
        <v>0</v>
      </c>
      <c r="AA253" s="172">
        <f t="shared" si="8"/>
        <v>0</v>
      </c>
      <c r="AR253" s="20" t="s">
        <v>242</v>
      </c>
      <c r="AT253" s="20" t="s">
        <v>158</v>
      </c>
      <c r="AU253" s="20" t="s">
        <v>102</v>
      </c>
      <c r="AY253" s="20" t="s">
        <v>157</v>
      </c>
      <c r="BE253" s="108">
        <f t="shared" si="9"/>
        <v>0</v>
      </c>
      <c r="BF253" s="108">
        <f t="shared" si="10"/>
        <v>0</v>
      </c>
      <c r="BG253" s="108">
        <f t="shared" si="11"/>
        <v>0</v>
      </c>
      <c r="BH253" s="108">
        <f t="shared" si="12"/>
        <v>0</v>
      </c>
      <c r="BI253" s="108">
        <f t="shared" si="13"/>
        <v>0</v>
      </c>
      <c r="BJ253" s="20" t="s">
        <v>86</v>
      </c>
      <c r="BK253" s="108">
        <f t="shared" si="14"/>
        <v>0</v>
      </c>
      <c r="BL253" s="20" t="s">
        <v>242</v>
      </c>
      <c r="BM253" s="20" t="s">
        <v>416</v>
      </c>
    </row>
    <row r="254" spans="2:65" s="9" customFormat="1" ht="29.85" customHeight="1">
      <c r="B254" s="155"/>
      <c r="C254" s="156"/>
      <c r="D254" s="165" t="s">
        <v>123</v>
      </c>
      <c r="E254" s="165"/>
      <c r="F254" s="165"/>
      <c r="G254" s="165"/>
      <c r="H254" s="165"/>
      <c r="I254" s="165"/>
      <c r="J254" s="165"/>
      <c r="K254" s="165"/>
      <c r="L254" s="165"/>
      <c r="M254" s="165"/>
      <c r="N254" s="300">
        <f>BK254</f>
        <v>0</v>
      </c>
      <c r="O254" s="301"/>
      <c r="P254" s="301"/>
      <c r="Q254" s="301"/>
      <c r="R254" s="158"/>
      <c r="T254" s="159"/>
      <c r="U254" s="156"/>
      <c r="V254" s="156"/>
      <c r="W254" s="160">
        <f>SUM(W255:W273)</f>
        <v>0</v>
      </c>
      <c r="X254" s="156"/>
      <c r="Y254" s="160">
        <f>SUM(Y255:Y273)</f>
        <v>0</v>
      </c>
      <c r="Z254" s="156"/>
      <c r="AA254" s="161">
        <f>SUM(AA255:AA273)</f>
        <v>0.32234400000000002</v>
      </c>
      <c r="AR254" s="162" t="s">
        <v>102</v>
      </c>
      <c r="AT254" s="163" t="s">
        <v>77</v>
      </c>
      <c r="AU254" s="163" t="s">
        <v>86</v>
      </c>
      <c r="AY254" s="162" t="s">
        <v>157</v>
      </c>
      <c r="BK254" s="164">
        <f>SUM(BK255:BK273)</f>
        <v>0</v>
      </c>
    </row>
    <row r="255" spans="2:65" s="1" customFormat="1" ht="31.5" customHeight="1">
      <c r="B255" s="37"/>
      <c r="C255" s="166" t="s">
        <v>417</v>
      </c>
      <c r="D255" s="166" t="s">
        <v>158</v>
      </c>
      <c r="E255" s="167" t="s">
        <v>418</v>
      </c>
      <c r="F255" s="275" t="s">
        <v>419</v>
      </c>
      <c r="G255" s="275"/>
      <c r="H255" s="275"/>
      <c r="I255" s="275"/>
      <c r="J255" s="168" t="s">
        <v>179</v>
      </c>
      <c r="K255" s="169">
        <v>9.7680000000000007</v>
      </c>
      <c r="L255" s="276">
        <v>0</v>
      </c>
      <c r="M255" s="277"/>
      <c r="N255" s="278">
        <f>ROUND(L255*K255,2)</f>
        <v>0</v>
      </c>
      <c r="O255" s="278"/>
      <c r="P255" s="278"/>
      <c r="Q255" s="278"/>
      <c r="R255" s="39"/>
      <c r="T255" s="170" t="s">
        <v>22</v>
      </c>
      <c r="U255" s="46" t="s">
        <v>43</v>
      </c>
      <c r="V255" s="38"/>
      <c r="W255" s="171">
        <f>V255*K255</f>
        <v>0</v>
      </c>
      <c r="X255" s="171">
        <v>0</v>
      </c>
      <c r="Y255" s="171">
        <f>X255*K255</f>
        <v>0</v>
      </c>
      <c r="Z255" s="171">
        <v>3.3000000000000002E-2</v>
      </c>
      <c r="AA255" s="172">
        <f>Z255*K255</f>
        <v>0.32234400000000002</v>
      </c>
      <c r="AR255" s="20" t="s">
        <v>242</v>
      </c>
      <c r="AT255" s="20" t="s">
        <v>158</v>
      </c>
      <c r="AU255" s="20" t="s">
        <v>102</v>
      </c>
      <c r="AY255" s="20" t="s">
        <v>157</v>
      </c>
      <c r="BE255" s="108">
        <f>IF(U255="základní",N255,0)</f>
        <v>0</v>
      </c>
      <c r="BF255" s="108">
        <f>IF(U255="snížená",N255,0)</f>
        <v>0</v>
      </c>
      <c r="BG255" s="108">
        <f>IF(U255="zákl. přenesená",N255,0)</f>
        <v>0</v>
      </c>
      <c r="BH255" s="108">
        <f>IF(U255="sníž. přenesená",N255,0)</f>
        <v>0</v>
      </c>
      <c r="BI255" s="108">
        <f>IF(U255="nulová",N255,0)</f>
        <v>0</v>
      </c>
      <c r="BJ255" s="20" t="s">
        <v>86</v>
      </c>
      <c r="BK255" s="108">
        <f>ROUND(L255*K255,2)</f>
        <v>0</v>
      </c>
      <c r="BL255" s="20" t="s">
        <v>242</v>
      </c>
      <c r="BM255" s="20" t="s">
        <v>420</v>
      </c>
    </row>
    <row r="256" spans="2:65" s="10" customFormat="1" ht="22.5" customHeight="1">
      <c r="B256" s="173"/>
      <c r="C256" s="174"/>
      <c r="D256" s="174"/>
      <c r="E256" s="175" t="s">
        <v>22</v>
      </c>
      <c r="F256" s="279" t="s">
        <v>421</v>
      </c>
      <c r="G256" s="280"/>
      <c r="H256" s="280"/>
      <c r="I256" s="280"/>
      <c r="J256" s="174"/>
      <c r="K256" s="176">
        <v>9.7680000000000007</v>
      </c>
      <c r="L256" s="174"/>
      <c r="M256" s="174"/>
      <c r="N256" s="174"/>
      <c r="O256" s="174"/>
      <c r="P256" s="174"/>
      <c r="Q256" s="174"/>
      <c r="R256" s="177"/>
      <c r="T256" s="178"/>
      <c r="U256" s="174"/>
      <c r="V256" s="174"/>
      <c r="W256" s="174"/>
      <c r="X256" s="174"/>
      <c r="Y256" s="174"/>
      <c r="Z256" s="174"/>
      <c r="AA256" s="179"/>
      <c r="AT256" s="180" t="s">
        <v>165</v>
      </c>
      <c r="AU256" s="180" t="s">
        <v>102</v>
      </c>
      <c r="AV256" s="10" t="s">
        <v>102</v>
      </c>
      <c r="AW256" s="10" t="s">
        <v>36</v>
      </c>
      <c r="AX256" s="10" t="s">
        <v>86</v>
      </c>
      <c r="AY256" s="180" t="s">
        <v>157</v>
      </c>
    </row>
    <row r="257" spans="2:65" s="1" customFormat="1" ht="22.5" customHeight="1">
      <c r="B257" s="37"/>
      <c r="C257" s="166" t="s">
        <v>422</v>
      </c>
      <c r="D257" s="166" t="s">
        <v>158</v>
      </c>
      <c r="E257" s="167" t="s">
        <v>423</v>
      </c>
      <c r="F257" s="275" t="s">
        <v>424</v>
      </c>
      <c r="G257" s="275"/>
      <c r="H257" s="275"/>
      <c r="I257" s="275"/>
      <c r="J257" s="168" t="s">
        <v>179</v>
      </c>
      <c r="K257" s="169">
        <v>24.716000000000001</v>
      </c>
      <c r="L257" s="276">
        <v>0</v>
      </c>
      <c r="M257" s="277"/>
      <c r="N257" s="278">
        <f>ROUND(L257*K257,2)</f>
        <v>0</v>
      </c>
      <c r="O257" s="278"/>
      <c r="P257" s="278"/>
      <c r="Q257" s="278"/>
      <c r="R257" s="39"/>
      <c r="T257" s="170" t="s">
        <v>22</v>
      </c>
      <c r="U257" s="46" t="s">
        <v>43</v>
      </c>
      <c r="V257" s="38"/>
      <c r="W257" s="171">
        <f>V257*K257</f>
        <v>0</v>
      </c>
      <c r="X257" s="171">
        <v>0</v>
      </c>
      <c r="Y257" s="171">
        <f>X257*K257</f>
        <v>0</v>
      </c>
      <c r="Z257" s="171">
        <v>0</v>
      </c>
      <c r="AA257" s="172">
        <f>Z257*K257</f>
        <v>0</v>
      </c>
      <c r="AR257" s="20" t="s">
        <v>242</v>
      </c>
      <c r="AT257" s="20" t="s">
        <v>158</v>
      </c>
      <c r="AU257" s="20" t="s">
        <v>102</v>
      </c>
      <c r="AY257" s="20" t="s">
        <v>157</v>
      </c>
      <c r="BE257" s="108">
        <f>IF(U257="základní",N257,0)</f>
        <v>0</v>
      </c>
      <c r="BF257" s="108">
        <f>IF(U257="snížená",N257,0)</f>
        <v>0</v>
      </c>
      <c r="BG257" s="108">
        <f>IF(U257="zákl. přenesená",N257,0)</f>
        <v>0</v>
      </c>
      <c r="BH257" s="108">
        <f>IF(U257="sníž. přenesená",N257,0)</f>
        <v>0</v>
      </c>
      <c r="BI257" s="108">
        <f>IF(U257="nulová",N257,0)</f>
        <v>0</v>
      </c>
      <c r="BJ257" s="20" t="s">
        <v>86</v>
      </c>
      <c r="BK257" s="108">
        <f>ROUND(L257*K257,2)</f>
        <v>0</v>
      </c>
      <c r="BL257" s="20" t="s">
        <v>242</v>
      </c>
      <c r="BM257" s="20" t="s">
        <v>425</v>
      </c>
    </row>
    <row r="258" spans="2:65" s="10" customFormat="1" ht="22.5" customHeight="1">
      <c r="B258" s="173"/>
      <c r="C258" s="174"/>
      <c r="D258" s="174"/>
      <c r="E258" s="175" t="s">
        <v>22</v>
      </c>
      <c r="F258" s="279" t="s">
        <v>426</v>
      </c>
      <c r="G258" s="280"/>
      <c r="H258" s="280"/>
      <c r="I258" s="280"/>
      <c r="J258" s="174"/>
      <c r="K258" s="176">
        <v>24.716000000000001</v>
      </c>
      <c r="L258" s="174"/>
      <c r="M258" s="174"/>
      <c r="N258" s="174"/>
      <c r="O258" s="174"/>
      <c r="P258" s="174"/>
      <c r="Q258" s="174"/>
      <c r="R258" s="177"/>
      <c r="T258" s="178"/>
      <c r="U258" s="174"/>
      <c r="V258" s="174"/>
      <c r="W258" s="174"/>
      <c r="X258" s="174"/>
      <c r="Y258" s="174"/>
      <c r="Z258" s="174"/>
      <c r="AA258" s="179"/>
      <c r="AT258" s="180" t="s">
        <v>165</v>
      </c>
      <c r="AU258" s="180" t="s">
        <v>102</v>
      </c>
      <c r="AV258" s="10" t="s">
        <v>102</v>
      </c>
      <c r="AW258" s="10" t="s">
        <v>36</v>
      </c>
      <c r="AX258" s="10" t="s">
        <v>86</v>
      </c>
      <c r="AY258" s="180" t="s">
        <v>157</v>
      </c>
    </row>
    <row r="259" spans="2:65" s="1" customFormat="1" ht="31.5" customHeight="1">
      <c r="B259" s="37"/>
      <c r="C259" s="166" t="s">
        <v>427</v>
      </c>
      <c r="D259" s="166" t="s">
        <v>158</v>
      </c>
      <c r="E259" s="167" t="s">
        <v>428</v>
      </c>
      <c r="F259" s="275" t="s">
        <v>429</v>
      </c>
      <c r="G259" s="275"/>
      <c r="H259" s="275"/>
      <c r="I259" s="275"/>
      <c r="J259" s="168" t="s">
        <v>359</v>
      </c>
      <c r="K259" s="169">
        <v>1</v>
      </c>
      <c r="L259" s="276">
        <v>0</v>
      </c>
      <c r="M259" s="277"/>
      <c r="N259" s="278">
        <f>ROUND(L259*K259,2)</f>
        <v>0</v>
      </c>
      <c r="O259" s="278"/>
      <c r="P259" s="278"/>
      <c r="Q259" s="278"/>
      <c r="R259" s="39"/>
      <c r="T259" s="170" t="s">
        <v>22</v>
      </c>
      <c r="U259" s="46" t="s">
        <v>43</v>
      </c>
      <c r="V259" s="38"/>
      <c r="W259" s="171">
        <f>V259*K259</f>
        <v>0</v>
      </c>
      <c r="X259" s="171">
        <v>0</v>
      </c>
      <c r="Y259" s="171">
        <f>X259*K259</f>
        <v>0</v>
      </c>
      <c r="Z259" s="171">
        <v>0</v>
      </c>
      <c r="AA259" s="172">
        <f>Z259*K259</f>
        <v>0</v>
      </c>
      <c r="AR259" s="20" t="s">
        <v>242</v>
      </c>
      <c r="AT259" s="20" t="s">
        <v>158</v>
      </c>
      <c r="AU259" s="20" t="s">
        <v>102</v>
      </c>
      <c r="AY259" s="20" t="s">
        <v>157</v>
      </c>
      <c r="BE259" s="108">
        <f>IF(U259="základní",N259,0)</f>
        <v>0</v>
      </c>
      <c r="BF259" s="108">
        <f>IF(U259="snížená",N259,0)</f>
        <v>0</v>
      </c>
      <c r="BG259" s="108">
        <f>IF(U259="zákl. přenesená",N259,0)</f>
        <v>0</v>
      </c>
      <c r="BH259" s="108">
        <f>IF(U259="sníž. přenesená",N259,0)</f>
        <v>0</v>
      </c>
      <c r="BI259" s="108">
        <f>IF(U259="nulová",N259,0)</f>
        <v>0</v>
      </c>
      <c r="BJ259" s="20" t="s">
        <v>86</v>
      </c>
      <c r="BK259" s="108">
        <f>ROUND(L259*K259,2)</f>
        <v>0</v>
      </c>
      <c r="BL259" s="20" t="s">
        <v>242</v>
      </c>
      <c r="BM259" s="20" t="s">
        <v>430</v>
      </c>
    </row>
    <row r="260" spans="2:65" s="10" customFormat="1" ht="22.5" customHeight="1">
      <c r="B260" s="173"/>
      <c r="C260" s="174"/>
      <c r="D260" s="174"/>
      <c r="E260" s="175" t="s">
        <v>22</v>
      </c>
      <c r="F260" s="279" t="s">
        <v>431</v>
      </c>
      <c r="G260" s="280"/>
      <c r="H260" s="280"/>
      <c r="I260" s="280"/>
      <c r="J260" s="174"/>
      <c r="K260" s="176">
        <v>1</v>
      </c>
      <c r="L260" s="174"/>
      <c r="M260" s="174"/>
      <c r="N260" s="174"/>
      <c r="O260" s="174"/>
      <c r="P260" s="174"/>
      <c r="Q260" s="174"/>
      <c r="R260" s="177"/>
      <c r="T260" s="178"/>
      <c r="U260" s="174"/>
      <c r="V260" s="174"/>
      <c r="W260" s="174"/>
      <c r="X260" s="174"/>
      <c r="Y260" s="174"/>
      <c r="Z260" s="174"/>
      <c r="AA260" s="179"/>
      <c r="AT260" s="180" t="s">
        <v>165</v>
      </c>
      <c r="AU260" s="180" t="s">
        <v>102</v>
      </c>
      <c r="AV260" s="10" t="s">
        <v>102</v>
      </c>
      <c r="AW260" s="10" t="s">
        <v>36</v>
      </c>
      <c r="AX260" s="10" t="s">
        <v>86</v>
      </c>
      <c r="AY260" s="180" t="s">
        <v>157</v>
      </c>
    </row>
    <row r="261" spans="2:65" s="1" customFormat="1" ht="44.25" customHeight="1">
      <c r="B261" s="37"/>
      <c r="C261" s="166" t="s">
        <v>432</v>
      </c>
      <c r="D261" s="166" t="s">
        <v>158</v>
      </c>
      <c r="E261" s="167" t="s">
        <v>433</v>
      </c>
      <c r="F261" s="275" t="s">
        <v>434</v>
      </c>
      <c r="G261" s="275"/>
      <c r="H261" s="275"/>
      <c r="I261" s="275"/>
      <c r="J261" s="168" t="s">
        <v>359</v>
      </c>
      <c r="K261" s="169">
        <v>1</v>
      </c>
      <c r="L261" s="276">
        <v>0</v>
      </c>
      <c r="M261" s="277"/>
      <c r="N261" s="278">
        <f>ROUND(L261*K261,2)</f>
        <v>0</v>
      </c>
      <c r="O261" s="278"/>
      <c r="P261" s="278"/>
      <c r="Q261" s="278"/>
      <c r="R261" s="39"/>
      <c r="T261" s="170" t="s">
        <v>22</v>
      </c>
      <c r="U261" s="46" t="s">
        <v>43</v>
      </c>
      <c r="V261" s="38"/>
      <c r="W261" s="171">
        <f>V261*K261</f>
        <v>0</v>
      </c>
      <c r="X261" s="171">
        <v>0</v>
      </c>
      <c r="Y261" s="171">
        <f>X261*K261</f>
        <v>0</v>
      </c>
      <c r="Z261" s="171">
        <v>0</v>
      </c>
      <c r="AA261" s="172">
        <f>Z261*K261</f>
        <v>0</v>
      </c>
      <c r="AR261" s="20" t="s">
        <v>242</v>
      </c>
      <c r="AT261" s="20" t="s">
        <v>158</v>
      </c>
      <c r="AU261" s="20" t="s">
        <v>102</v>
      </c>
      <c r="AY261" s="20" t="s">
        <v>157</v>
      </c>
      <c r="BE261" s="108">
        <f>IF(U261="základní",N261,0)</f>
        <v>0</v>
      </c>
      <c r="BF261" s="108">
        <f>IF(U261="snížená",N261,0)</f>
        <v>0</v>
      </c>
      <c r="BG261" s="108">
        <f>IF(U261="zákl. přenesená",N261,0)</f>
        <v>0</v>
      </c>
      <c r="BH261" s="108">
        <f>IF(U261="sníž. přenesená",N261,0)</f>
        <v>0</v>
      </c>
      <c r="BI261" s="108">
        <f>IF(U261="nulová",N261,0)</f>
        <v>0</v>
      </c>
      <c r="BJ261" s="20" t="s">
        <v>86</v>
      </c>
      <c r="BK261" s="108">
        <f>ROUND(L261*K261,2)</f>
        <v>0</v>
      </c>
      <c r="BL261" s="20" t="s">
        <v>242</v>
      </c>
      <c r="BM261" s="20" t="s">
        <v>435</v>
      </c>
    </row>
    <row r="262" spans="2:65" s="10" customFormat="1" ht="22.5" customHeight="1">
      <c r="B262" s="173"/>
      <c r="C262" s="174"/>
      <c r="D262" s="174"/>
      <c r="E262" s="175" t="s">
        <v>22</v>
      </c>
      <c r="F262" s="279" t="s">
        <v>436</v>
      </c>
      <c r="G262" s="280"/>
      <c r="H262" s="280"/>
      <c r="I262" s="280"/>
      <c r="J262" s="174"/>
      <c r="K262" s="176">
        <v>1</v>
      </c>
      <c r="L262" s="174"/>
      <c r="M262" s="174"/>
      <c r="N262" s="174"/>
      <c r="O262" s="174"/>
      <c r="P262" s="174"/>
      <c r="Q262" s="174"/>
      <c r="R262" s="177"/>
      <c r="T262" s="178"/>
      <c r="U262" s="174"/>
      <c r="V262" s="174"/>
      <c r="W262" s="174"/>
      <c r="X262" s="174"/>
      <c r="Y262" s="174"/>
      <c r="Z262" s="174"/>
      <c r="AA262" s="179"/>
      <c r="AT262" s="180" t="s">
        <v>165</v>
      </c>
      <c r="AU262" s="180" t="s">
        <v>102</v>
      </c>
      <c r="AV262" s="10" t="s">
        <v>102</v>
      </c>
      <c r="AW262" s="10" t="s">
        <v>36</v>
      </c>
      <c r="AX262" s="10" t="s">
        <v>86</v>
      </c>
      <c r="AY262" s="180" t="s">
        <v>157</v>
      </c>
    </row>
    <row r="263" spans="2:65" s="1" customFormat="1" ht="44.25" customHeight="1">
      <c r="B263" s="37"/>
      <c r="C263" s="166" t="s">
        <v>437</v>
      </c>
      <c r="D263" s="166" t="s">
        <v>158</v>
      </c>
      <c r="E263" s="167" t="s">
        <v>438</v>
      </c>
      <c r="F263" s="275" t="s">
        <v>439</v>
      </c>
      <c r="G263" s="275"/>
      <c r="H263" s="275"/>
      <c r="I263" s="275"/>
      <c r="J263" s="168" t="s">
        <v>359</v>
      </c>
      <c r="K263" s="169">
        <v>1</v>
      </c>
      <c r="L263" s="276">
        <v>0</v>
      </c>
      <c r="M263" s="277"/>
      <c r="N263" s="278">
        <f>ROUND(L263*K263,2)</f>
        <v>0</v>
      </c>
      <c r="O263" s="278"/>
      <c r="P263" s="278"/>
      <c r="Q263" s="278"/>
      <c r="R263" s="39"/>
      <c r="T263" s="170" t="s">
        <v>22</v>
      </c>
      <c r="U263" s="46" t="s">
        <v>43</v>
      </c>
      <c r="V263" s="38"/>
      <c r="W263" s="171">
        <f>V263*K263</f>
        <v>0</v>
      </c>
      <c r="X263" s="171">
        <v>0</v>
      </c>
      <c r="Y263" s="171">
        <f>X263*K263</f>
        <v>0</v>
      </c>
      <c r="Z263" s="171">
        <v>0</v>
      </c>
      <c r="AA263" s="172">
        <f>Z263*K263</f>
        <v>0</v>
      </c>
      <c r="AR263" s="20" t="s">
        <v>242</v>
      </c>
      <c r="AT263" s="20" t="s">
        <v>158</v>
      </c>
      <c r="AU263" s="20" t="s">
        <v>102</v>
      </c>
      <c r="AY263" s="20" t="s">
        <v>157</v>
      </c>
      <c r="BE263" s="108">
        <f>IF(U263="základní",N263,0)</f>
        <v>0</v>
      </c>
      <c r="BF263" s="108">
        <f>IF(U263="snížená",N263,0)</f>
        <v>0</v>
      </c>
      <c r="BG263" s="108">
        <f>IF(U263="zákl. přenesená",N263,0)</f>
        <v>0</v>
      </c>
      <c r="BH263" s="108">
        <f>IF(U263="sníž. přenesená",N263,0)</f>
        <v>0</v>
      </c>
      <c r="BI263" s="108">
        <f>IF(U263="nulová",N263,0)</f>
        <v>0</v>
      </c>
      <c r="BJ263" s="20" t="s">
        <v>86</v>
      </c>
      <c r="BK263" s="108">
        <f>ROUND(L263*K263,2)</f>
        <v>0</v>
      </c>
      <c r="BL263" s="20" t="s">
        <v>242</v>
      </c>
      <c r="BM263" s="20" t="s">
        <v>440</v>
      </c>
    </row>
    <row r="264" spans="2:65" s="10" customFormat="1" ht="22.5" customHeight="1">
      <c r="B264" s="173"/>
      <c r="C264" s="174"/>
      <c r="D264" s="174"/>
      <c r="E264" s="175" t="s">
        <v>22</v>
      </c>
      <c r="F264" s="279" t="s">
        <v>441</v>
      </c>
      <c r="G264" s="280"/>
      <c r="H264" s="280"/>
      <c r="I264" s="280"/>
      <c r="J264" s="174"/>
      <c r="K264" s="176">
        <v>1</v>
      </c>
      <c r="L264" s="174"/>
      <c r="M264" s="174"/>
      <c r="N264" s="174"/>
      <c r="O264" s="174"/>
      <c r="P264" s="174"/>
      <c r="Q264" s="174"/>
      <c r="R264" s="177"/>
      <c r="T264" s="178"/>
      <c r="U264" s="174"/>
      <c r="V264" s="174"/>
      <c r="W264" s="174"/>
      <c r="X264" s="174"/>
      <c r="Y264" s="174"/>
      <c r="Z264" s="174"/>
      <c r="AA264" s="179"/>
      <c r="AT264" s="180" t="s">
        <v>165</v>
      </c>
      <c r="AU264" s="180" t="s">
        <v>102</v>
      </c>
      <c r="AV264" s="10" t="s">
        <v>102</v>
      </c>
      <c r="AW264" s="10" t="s">
        <v>36</v>
      </c>
      <c r="AX264" s="10" t="s">
        <v>86</v>
      </c>
      <c r="AY264" s="180" t="s">
        <v>157</v>
      </c>
    </row>
    <row r="265" spans="2:65" s="1" customFormat="1" ht="31.5" customHeight="1">
      <c r="B265" s="37"/>
      <c r="C265" s="166" t="s">
        <v>442</v>
      </c>
      <c r="D265" s="166" t="s">
        <v>158</v>
      </c>
      <c r="E265" s="167" t="s">
        <v>443</v>
      </c>
      <c r="F265" s="275" t="s">
        <v>444</v>
      </c>
      <c r="G265" s="275"/>
      <c r="H265" s="275"/>
      <c r="I265" s="275"/>
      <c r="J265" s="168" t="s">
        <v>359</v>
      </c>
      <c r="K265" s="169">
        <v>1</v>
      </c>
      <c r="L265" s="276">
        <v>0</v>
      </c>
      <c r="M265" s="277"/>
      <c r="N265" s="278">
        <f>ROUND(L265*K265,2)</f>
        <v>0</v>
      </c>
      <c r="O265" s="278"/>
      <c r="P265" s="278"/>
      <c r="Q265" s="278"/>
      <c r="R265" s="39"/>
      <c r="T265" s="170" t="s">
        <v>22</v>
      </c>
      <c r="U265" s="46" t="s">
        <v>43</v>
      </c>
      <c r="V265" s="38"/>
      <c r="W265" s="171">
        <f>V265*K265</f>
        <v>0</v>
      </c>
      <c r="X265" s="171">
        <v>0</v>
      </c>
      <c r="Y265" s="171">
        <f>X265*K265</f>
        <v>0</v>
      </c>
      <c r="Z265" s="171">
        <v>0</v>
      </c>
      <c r="AA265" s="172">
        <f>Z265*K265</f>
        <v>0</v>
      </c>
      <c r="AR265" s="20" t="s">
        <v>242</v>
      </c>
      <c r="AT265" s="20" t="s">
        <v>158</v>
      </c>
      <c r="AU265" s="20" t="s">
        <v>102</v>
      </c>
      <c r="AY265" s="20" t="s">
        <v>157</v>
      </c>
      <c r="BE265" s="108">
        <f>IF(U265="základní",N265,0)</f>
        <v>0</v>
      </c>
      <c r="BF265" s="108">
        <f>IF(U265="snížená",N265,0)</f>
        <v>0</v>
      </c>
      <c r="BG265" s="108">
        <f>IF(U265="zákl. přenesená",N265,0)</f>
        <v>0</v>
      </c>
      <c r="BH265" s="108">
        <f>IF(U265="sníž. přenesená",N265,0)</f>
        <v>0</v>
      </c>
      <c r="BI265" s="108">
        <f>IF(U265="nulová",N265,0)</f>
        <v>0</v>
      </c>
      <c r="BJ265" s="20" t="s">
        <v>86</v>
      </c>
      <c r="BK265" s="108">
        <f>ROUND(L265*K265,2)</f>
        <v>0</v>
      </c>
      <c r="BL265" s="20" t="s">
        <v>242</v>
      </c>
      <c r="BM265" s="20" t="s">
        <v>445</v>
      </c>
    </row>
    <row r="266" spans="2:65" s="10" customFormat="1" ht="22.5" customHeight="1">
      <c r="B266" s="173"/>
      <c r="C266" s="174"/>
      <c r="D266" s="174"/>
      <c r="E266" s="175" t="s">
        <v>22</v>
      </c>
      <c r="F266" s="279" t="s">
        <v>446</v>
      </c>
      <c r="G266" s="280"/>
      <c r="H266" s="280"/>
      <c r="I266" s="280"/>
      <c r="J266" s="174"/>
      <c r="K266" s="176">
        <v>1</v>
      </c>
      <c r="L266" s="174"/>
      <c r="M266" s="174"/>
      <c r="N266" s="174"/>
      <c r="O266" s="174"/>
      <c r="P266" s="174"/>
      <c r="Q266" s="174"/>
      <c r="R266" s="177"/>
      <c r="T266" s="178"/>
      <c r="U266" s="174"/>
      <c r="V266" s="174"/>
      <c r="W266" s="174"/>
      <c r="X266" s="174"/>
      <c r="Y266" s="174"/>
      <c r="Z266" s="174"/>
      <c r="AA266" s="179"/>
      <c r="AT266" s="180" t="s">
        <v>165</v>
      </c>
      <c r="AU266" s="180" t="s">
        <v>102</v>
      </c>
      <c r="AV266" s="10" t="s">
        <v>102</v>
      </c>
      <c r="AW266" s="10" t="s">
        <v>36</v>
      </c>
      <c r="AX266" s="10" t="s">
        <v>86</v>
      </c>
      <c r="AY266" s="180" t="s">
        <v>157</v>
      </c>
    </row>
    <row r="267" spans="2:65" s="1" customFormat="1" ht="31.5" customHeight="1">
      <c r="B267" s="37"/>
      <c r="C267" s="166" t="s">
        <v>447</v>
      </c>
      <c r="D267" s="166" t="s">
        <v>158</v>
      </c>
      <c r="E267" s="167" t="s">
        <v>448</v>
      </c>
      <c r="F267" s="275" t="s">
        <v>449</v>
      </c>
      <c r="G267" s="275"/>
      <c r="H267" s="275"/>
      <c r="I267" s="275"/>
      <c r="J267" s="168" t="s">
        <v>359</v>
      </c>
      <c r="K267" s="169">
        <v>1</v>
      </c>
      <c r="L267" s="276">
        <v>0</v>
      </c>
      <c r="M267" s="277"/>
      <c r="N267" s="278">
        <f>ROUND(L267*K267,2)</f>
        <v>0</v>
      </c>
      <c r="O267" s="278"/>
      <c r="P267" s="278"/>
      <c r="Q267" s="278"/>
      <c r="R267" s="39"/>
      <c r="T267" s="170" t="s">
        <v>22</v>
      </c>
      <c r="U267" s="46" t="s">
        <v>43</v>
      </c>
      <c r="V267" s="38"/>
      <c r="W267" s="171">
        <f>V267*K267</f>
        <v>0</v>
      </c>
      <c r="X267" s="171">
        <v>0</v>
      </c>
      <c r="Y267" s="171">
        <f>X267*K267</f>
        <v>0</v>
      </c>
      <c r="Z267" s="171">
        <v>0</v>
      </c>
      <c r="AA267" s="172">
        <f>Z267*K267</f>
        <v>0</v>
      </c>
      <c r="AR267" s="20" t="s">
        <v>242</v>
      </c>
      <c r="AT267" s="20" t="s">
        <v>158</v>
      </c>
      <c r="AU267" s="20" t="s">
        <v>102</v>
      </c>
      <c r="AY267" s="20" t="s">
        <v>157</v>
      </c>
      <c r="BE267" s="108">
        <f>IF(U267="základní",N267,0)</f>
        <v>0</v>
      </c>
      <c r="BF267" s="108">
        <f>IF(U267="snížená",N267,0)</f>
        <v>0</v>
      </c>
      <c r="BG267" s="108">
        <f>IF(U267="zákl. přenesená",N267,0)</f>
        <v>0</v>
      </c>
      <c r="BH267" s="108">
        <f>IF(U267="sníž. přenesená",N267,0)</f>
        <v>0</v>
      </c>
      <c r="BI267" s="108">
        <f>IF(U267="nulová",N267,0)</f>
        <v>0</v>
      </c>
      <c r="BJ267" s="20" t="s">
        <v>86</v>
      </c>
      <c r="BK267" s="108">
        <f>ROUND(L267*K267,2)</f>
        <v>0</v>
      </c>
      <c r="BL267" s="20" t="s">
        <v>242</v>
      </c>
      <c r="BM267" s="20" t="s">
        <v>450</v>
      </c>
    </row>
    <row r="268" spans="2:65" s="10" customFormat="1" ht="22.5" customHeight="1">
      <c r="B268" s="173"/>
      <c r="C268" s="174"/>
      <c r="D268" s="174"/>
      <c r="E268" s="175" t="s">
        <v>22</v>
      </c>
      <c r="F268" s="279" t="s">
        <v>451</v>
      </c>
      <c r="G268" s="280"/>
      <c r="H268" s="280"/>
      <c r="I268" s="280"/>
      <c r="J268" s="174"/>
      <c r="K268" s="176">
        <v>1</v>
      </c>
      <c r="L268" s="174"/>
      <c r="M268" s="174"/>
      <c r="N268" s="174"/>
      <c r="O268" s="174"/>
      <c r="P268" s="174"/>
      <c r="Q268" s="174"/>
      <c r="R268" s="177"/>
      <c r="T268" s="178"/>
      <c r="U268" s="174"/>
      <c r="V268" s="174"/>
      <c r="W268" s="174"/>
      <c r="X268" s="174"/>
      <c r="Y268" s="174"/>
      <c r="Z268" s="174"/>
      <c r="AA268" s="179"/>
      <c r="AT268" s="180" t="s">
        <v>165</v>
      </c>
      <c r="AU268" s="180" t="s">
        <v>102</v>
      </c>
      <c r="AV268" s="10" t="s">
        <v>102</v>
      </c>
      <c r="AW268" s="10" t="s">
        <v>36</v>
      </c>
      <c r="AX268" s="10" t="s">
        <v>86</v>
      </c>
      <c r="AY268" s="180" t="s">
        <v>157</v>
      </c>
    </row>
    <row r="269" spans="2:65" s="1" customFormat="1" ht="31.5" customHeight="1">
      <c r="B269" s="37"/>
      <c r="C269" s="166" t="s">
        <v>452</v>
      </c>
      <c r="D269" s="166" t="s">
        <v>158</v>
      </c>
      <c r="E269" s="167" t="s">
        <v>453</v>
      </c>
      <c r="F269" s="275" t="s">
        <v>454</v>
      </c>
      <c r="G269" s="275"/>
      <c r="H269" s="275"/>
      <c r="I269" s="275"/>
      <c r="J269" s="168" t="s">
        <v>359</v>
      </c>
      <c r="K269" s="169">
        <v>1</v>
      </c>
      <c r="L269" s="276">
        <v>0</v>
      </c>
      <c r="M269" s="277"/>
      <c r="N269" s="278">
        <f>ROUND(L269*K269,2)</f>
        <v>0</v>
      </c>
      <c r="O269" s="278"/>
      <c r="P269" s="278"/>
      <c r="Q269" s="278"/>
      <c r="R269" s="39"/>
      <c r="T269" s="170" t="s">
        <v>22</v>
      </c>
      <c r="U269" s="46" t="s">
        <v>43</v>
      </c>
      <c r="V269" s="38"/>
      <c r="W269" s="171">
        <f>V269*K269</f>
        <v>0</v>
      </c>
      <c r="X269" s="171">
        <v>0</v>
      </c>
      <c r="Y269" s="171">
        <f>X269*K269</f>
        <v>0</v>
      </c>
      <c r="Z269" s="171">
        <v>0</v>
      </c>
      <c r="AA269" s="172">
        <f>Z269*K269</f>
        <v>0</v>
      </c>
      <c r="AR269" s="20" t="s">
        <v>242</v>
      </c>
      <c r="AT269" s="20" t="s">
        <v>158</v>
      </c>
      <c r="AU269" s="20" t="s">
        <v>102</v>
      </c>
      <c r="AY269" s="20" t="s">
        <v>157</v>
      </c>
      <c r="BE269" s="108">
        <f>IF(U269="základní",N269,0)</f>
        <v>0</v>
      </c>
      <c r="BF269" s="108">
        <f>IF(U269="snížená",N269,0)</f>
        <v>0</v>
      </c>
      <c r="BG269" s="108">
        <f>IF(U269="zákl. přenesená",N269,0)</f>
        <v>0</v>
      </c>
      <c r="BH269" s="108">
        <f>IF(U269="sníž. přenesená",N269,0)</f>
        <v>0</v>
      </c>
      <c r="BI269" s="108">
        <f>IF(U269="nulová",N269,0)</f>
        <v>0</v>
      </c>
      <c r="BJ269" s="20" t="s">
        <v>86</v>
      </c>
      <c r="BK269" s="108">
        <f>ROUND(L269*K269,2)</f>
        <v>0</v>
      </c>
      <c r="BL269" s="20" t="s">
        <v>242</v>
      </c>
      <c r="BM269" s="20" t="s">
        <v>455</v>
      </c>
    </row>
    <row r="270" spans="2:65" s="10" customFormat="1" ht="22.5" customHeight="1">
      <c r="B270" s="173"/>
      <c r="C270" s="174"/>
      <c r="D270" s="174"/>
      <c r="E270" s="175" t="s">
        <v>22</v>
      </c>
      <c r="F270" s="279" t="s">
        <v>456</v>
      </c>
      <c r="G270" s="280"/>
      <c r="H270" s="280"/>
      <c r="I270" s="280"/>
      <c r="J270" s="174"/>
      <c r="K270" s="176">
        <v>1</v>
      </c>
      <c r="L270" s="174"/>
      <c r="M270" s="174"/>
      <c r="N270" s="174"/>
      <c r="O270" s="174"/>
      <c r="P270" s="174"/>
      <c r="Q270" s="174"/>
      <c r="R270" s="177"/>
      <c r="T270" s="178"/>
      <c r="U270" s="174"/>
      <c r="V270" s="174"/>
      <c r="W270" s="174"/>
      <c r="X270" s="174"/>
      <c r="Y270" s="174"/>
      <c r="Z270" s="174"/>
      <c r="AA270" s="179"/>
      <c r="AT270" s="180" t="s">
        <v>165</v>
      </c>
      <c r="AU270" s="180" t="s">
        <v>102</v>
      </c>
      <c r="AV270" s="10" t="s">
        <v>102</v>
      </c>
      <c r="AW270" s="10" t="s">
        <v>36</v>
      </c>
      <c r="AX270" s="10" t="s">
        <v>86</v>
      </c>
      <c r="AY270" s="180" t="s">
        <v>157</v>
      </c>
    </row>
    <row r="271" spans="2:65" s="1" customFormat="1" ht="22.5" customHeight="1">
      <c r="B271" s="37"/>
      <c r="C271" s="166" t="s">
        <v>457</v>
      </c>
      <c r="D271" s="166" t="s">
        <v>158</v>
      </c>
      <c r="E271" s="167" t="s">
        <v>458</v>
      </c>
      <c r="F271" s="275" t="s">
        <v>459</v>
      </c>
      <c r="G271" s="275"/>
      <c r="H271" s="275"/>
      <c r="I271" s="275"/>
      <c r="J271" s="168" t="s">
        <v>179</v>
      </c>
      <c r="K271" s="169">
        <v>22.044</v>
      </c>
      <c r="L271" s="276">
        <v>0</v>
      </c>
      <c r="M271" s="277"/>
      <c r="N271" s="278">
        <f>ROUND(L271*K271,2)</f>
        <v>0</v>
      </c>
      <c r="O271" s="278"/>
      <c r="P271" s="278"/>
      <c r="Q271" s="278"/>
      <c r="R271" s="39"/>
      <c r="T271" s="170" t="s">
        <v>22</v>
      </c>
      <c r="U271" s="46" t="s">
        <v>43</v>
      </c>
      <c r="V271" s="38"/>
      <c r="W271" s="171">
        <f>V271*K271</f>
        <v>0</v>
      </c>
      <c r="X271" s="171">
        <v>0</v>
      </c>
      <c r="Y271" s="171">
        <f>X271*K271</f>
        <v>0</v>
      </c>
      <c r="Z271" s="171">
        <v>0</v>
      </c>
      <c r="AA271" s="172">
        <f>Z271*K271</f>
        <v>0</v>
      </c>
      <c r="AR271" s="20" t="s">
        <v>242</v>
      </c>
      <c r="AT271" s="20" t="s">
        <v>158</v>
      </c>
      <c r="AU271" s="20" t="s">
        <v>102</v>
      </c>
      <c r="AY271" s="20" t="s">
        <v>157</v>
      </c>
      <c r="BE271" s="108">
        <f>IF(U271="základní",N271,0)</f>
        <v>0</v>
      </c>
      <c r="BF271" s="108">
        <f>IF(U271="snížená",N271,0)</f>
        <v>0</v>
      </c>
      <c r="BG271" s="108">
        <f>IF(U271="zákl. přenesená",N271,0)</f>
        <v>0</v>
      </c>
      <c r="BH271" s="108">
        <f>IF(U271="sníž. přenesená",N271,0)</f>
        <v>0</v>
      </c>
      <c r="BI271" s="108">
        <f>IF(U271="nulová",N271,0)</f>
        <v>0</v>
      </c>
      <c r="BJ271" s="20" t="s">
        <v>86</v>
      </c>
      <c r="BK271" s="108">
        <f>ROUND(L271*K271,2)</f>
        <v>0</v>
      </c>
      <c r="BL271" s="20" t="s">
        <v>242</v>
      </c>
      <c r="BM271" s="20" t="s">
        <v>460</v>
      </c>
    </row>
    <row r="272" spans="2:65" s="10" customFormat="1" ht="22.5" customHeight="1">
      <c r="B272" s="173"/>
      <c r="C272" s="174"/>
      <c r="D272" s="174"/>
      <c r="E272" s="175" t="s">
        <v>22</v>
      </c>
      <c r="F272" s="279" t="s">
        <v>461</v>
      </c>
      <c r="G272" s="280"/>
      <c r="H272" s="280"/>
      <c r="I272" s="280"/>
      <c r="J272" s="174"/>
      <c r="K272" s="176">
        <v>22.044</v>
      </c>
      <c r="L272" s="174"/>
      <c r="M272" s="174"/>
      <c r="N272" s="174"/>
      <c r="O272" s="174"/>
      <c r="P272" s="174"/>
      <c r="Q272" s="174"/>
      <c r="R272" s="177"/>
      <c r="T272" s="178"/>
      <c r="U272" s="174"/>
      <c r="V272" s="174"/>
      <c r="W272" s="174"/>
      <c r="X272" s="174"/>
      <c r="Y272" s="174"/>
      <c r="Z272" s="174"/>
      <c r="AA272" s="179"/>
      <c r="AT272" s="180" t="s">
        <v>165</v>
      </c>
      <c r="AU272" s="180" t="s">
        <v>102</v>
      </c>
      <c r="AV272" s="10" t="s">
        <v>102</v>
      </c>
      <c r="AW272" s="10" t="s">
        <v>36</v>
      </c>
      <c r="AX272" s="10" t="s">
        <v>86</v>
      </c>
      <c r="AY272" s="180" t="s">
        <v>157</v>
      </c>
    </row>
    <row r="273" spans="2:65" s="1" customFormat="1" ht="31.5" customHeight="1">
      <c r="B273" s="37"/>
      <c r="C273" s="166" t="s">
        <v>462</v>
      </c>
      <c r="D273" s="166" t="s">
        <v>158</v>
      </c>
      <c r="E273" s="167" t="s">
        <v>463</v>
      </c>
      <c r="F273" s="275" t="s">
        <v>464</v>
      </c>
      <c r="G273" s="275"/>
      <c r="H273" s="275"/>
      <c r="I273" s="275"/>
      <c r="J273" s="168" t="s">
        <v>354</v>
      </c>
      <c r="K273" s="201">
        <v>0</v>
      </c>
      <c r="L273" s="276">
        <v>0</v>
      </c>
      <c r="M273" s="277"/>
      <c r="N273" s="278">
        <f>ROUND(L273*K273,2)</f>
        <v>0</v>
      </c>
      <c r="O273" s="278"/>
      <c r="P273" s="278"/>
      <c r="Q273" s="278"/>
      <c r="R273" s="39"/>
      <c r="T273" s="170" t="s">
        <v>22</v>
      </c>
      <c r="U273" s="46" t="s">
        <v>43</v>
      </c>
      <c r="V273" s="38"/>
      <c r="W273" s="171">
        <f>V273*K273</f>
        <v>0</v>
      </c>
      <c r="X273" s="171">
        <v>0</v>
      </c>
      <c r="Y273" s="171">
        <f>X273*K273</f>
        <v>0</v>
      </c>
      <c r="Z273" s="171">
        <v>0</v>
      </c>
      <c r="AA273" s="172">
        <f>Z273*K273</f>
        <v>0</v>
      </c>
      <c r="AR273" s="20" t="s">
        <v>242</v>
      </c>
      <c r="AT273" s="20" t="s">
        <v>158</v>
      </c>
      <c r="AU273" s="20" t="s">
        <v>102</v>
      </c>
      <c r="AY273" s="20" t="s">
        <v>157</v>
      </c>
      <c r="BE273" s="108">
        <f>IF(U273="základní",N273,0)</f>
        <v>0</v>
      </c>
      <c r="BF273" s="108">
        <f>IF(U273="snížená",N273,0)</f>
        <v>0</v>
      </c>
      <c r="BG273" s="108">
        <f>IF(U273="zákl. přenesená",N273,0)</f>
        <v>0</v>
      </c>
      <c r="BH273" s="108">
        <f>IF(U273="sníž. přenesená",N273,0)</f>
        <v>0</v>
      </c>
      <c r="BI273" s="108">
        <f>IF(U273="nulová",N273,0)</f>
        <v>0</v>
      </c>
      <c r="BJ273" s="20" t="s">
        <v>86</v>
      </c>
      <c r="BK273" s="108">
        <f>ROUND(L273*K273,2)</f>
        <v>0</v>
      </c>
      <c r="BL273" s="20" t="s">
        <v>242</v>
      </c>
      <c r="BM273" s="20" t="s">
        <v>465</v>
      </c>
    </row>
    <row r="274" spans="2:65" s="9" customFormat="1" ht="29.85" customHeight="1">
      <c r="B274" s="155"/>
      <c r="C274" s="156"/>
      <c r="D274" s="165" t="s">
        <v>124</v>
      </c>
      <c r="E274" s="165"/>
      <c r="F274" s="165"/>
      <c r="G274" s="165"/>
      <c r="H274" s="165"/>
      <c r="I274" s="165"/>
      <c r="J274" s="165"/>
      <c r="K274" s="165"/>
      <c r="L274" s="165"/>
      <c r="M274" s="165"/>
      <c r="N274" s="300">
        <f>BK274</f>
        <v>0</v>
      </c>
      <c r="O274" s="301"/>
      <c r="P274" s="301"/>
      <c r="Q274" s="301"/>
      <c r="R274" s="158"/>
      <c r="T274" s="159"/>
      <c r="U274" s="156"/>
      <c r="V274" s="156"/>
      <c r="W274" s="160">
        <f>SUM(W275:W294)</f>
        <v>0</v>
      </c>
      <c r="X274" s="156"/>
      <c r="Y274" s="160">
        <f>SUM(Y275:Y294)</f>
        <v>0.59147839999999996</v>
      </c>
      <c r="Z274" s="156"/>
      <c r="AA274" s="161">
        <f>SUM(AA275:AA294)</f>
        <v>0.22461000000000003</v>
      </c>
      <c r="AR274" s="162" t="s">
        <v>102</v>
      </c>
      <c r="AT274" s="163" t="s">
        <v>77</v>
      </c>
      <c r="AU274" s="163" t="s">
        <v>86</v>
      </c>
      <c r="AY274" s="162" t="s">
        <v>157</v>
      </c>
      <c r="BK274" s="164">
        <f>SUM(BK275:BK294)</f>
        <v>0</v>
      </c>
    </row>
    <row r="275" spans="2:65" s="1" customFormat="1" ht="31.5" customHeight="1">
      <c r="B275" s="37"/>
      <c r="C275" s="166" t="s">
        <v>466</v>
      </c>
      <c r="D275" s="166" t="s">
        <v>158</v>
      </c>
      <c r="E275" s="167" t="s">
        <v>467</v>
      </c>
      <c r="F275" s="275" t="s">
        <v>468</v>
      </c>
      <c r="G275" s="275"/>
      <c r="H275" s="275"/>
      <c r="I275" s="275"/>
      <c r="J275" s="168" t="s">
        <v>179</v>
      </c>
      <c r="K275" s="169">
        <v>7.5</v>
      </c>
      <c r="L275" s="276">
        <v>0</v>
      </c>
      <c r="M275" s="277"/>
      <c r="N275" s="278">
        <f>ROUND(L275*K275,2)</f>
        <v>0</v>
      </c>
      <c r="O275" s="278"/>
      <c r="P275" s="278"/>
      <c r="Q275" s="278"/>
      <c r="R275" s="39"/>
      <c r="T275" s="170" t="s">
        <v>22</v>
      </c>
      <c r="U275" s="46" t="s">
        <v>43</v>
      </c>
      <c r="V275" s="38"/>
      <c r="W275" s="171">
        <f>V275*K275</f>
        <v>0</v>
      </c>
      <c r="X275" s="171">
        <v>0</v>
      </c>
      <c r="Y275" s="171">
        <f>X275*K275</f>
        <v>0</v>
      </c>
      <c r="Z275" s="171">
        <v>0</v>
      </c>
      <c r="AA275" s="172">
        <f>Z275*K275</f>
        <v>0</v>
      </c>
      <c r="AR275" s="20" t="s">
        <v>242</v>
      </c>
      <c r="AT275" s="20" t="s">
        <v>158</v>
      </c>
      <c r="AU275" s="20" t="s">
        <v>102</v>
      </c>
      <c r="AY275" s="20" t="s">
        <v>157</v>
      </c>
      <c r="BE275" s="108">
        <f>IF(U275="základní",N275,0)</f>
        <v>0</v>
      </c>
      <c r="BF275" s="108">
        <f>IF(U275="snížená",N275,0)</f>
        <v>0</v>
      </c>
      <c r="BG275" s="108">
        <f>IF(U275="zákl. přenesená",N275,0)</f>
        <v>0</v>
      </c>
      <c r="BH275" s="108">
        <f>IF(U275="sníž. přenesená",N275,0)</f>
        <v>0</v>
      </c>
      <c r="BI275" s="108">
        <f>IF(U275="nulová",N275,0)</f>
        <v>0</v>
      </c>
      <c r="BJ275" s="20" t="s">
        <v>86</v>
      </c>
      <c r="BK275" s="108">
        <f>ROUND(L275*K275,2)</f>
        <v>0</v>
      </c>
      <c r="BL275" s="20" t="s">
        <v>242</v>
      </c>
      <c r="BM275" s="20" t="s">
        <v>469</v>
      </c>
    </row>
    <row r="276" spans="2:65" s="10" customFormat="1" ht="22.5" customHeight="1">
      <c r="B276" s="173"/>
      <c r="C276" s="174"/>
      <c r="D276" s="174"/>
      <c r="E276" s="175" t="s">
        <v>22</v>
      </c>
      <c r="F276" s="279" t="s">
        <v>470</v>
      </c>
      <c r="G276" s="280"/>
      <c r="H276" s="280"/>
      <c r="I276" s="280"/>
      <c r="J276" s="174"/>
      <c r="K276" s="176">
        <v>7.5</v>
      </c>
      <c r="L276" s="174"/>
      <c r="M276" s="174"/>
      <c r="N276" s="174"/>
      <c r="O276" s="174"/>
      <c r="P276" s="174"/>
      <c r="Q276" s="174"/>
      <c r="R276" s="177"/>
      <c r="T276" s="178"/>
      <c r="U276" s="174"/>
      <c r="V276" s="174"/>
      <c r="W276" s="174"/>
      <c r="X276" s="174"/>
      <c r="Y276" s="174"/>
      <c r="Z276" s="174"/>
      <c r="AA276" s="179"/>
      <c r="AT276" s="180" t="s">
        <v>165</v>
      </c>
      <c r="AU276" s="180" t="s">
        <v>102</v>
      </c>
      <c r="AV276" s="10" t="s">
        <v>102</v>
      </c>
      <c r="AW276" s="10" t="s">
        <v>36</v>
      </c>
      <c r="AX276" s="10" t="s">
        <v>86</v>
      </c>
      <c r="AY276" s="180" t="s">
        <v>157</v>
      </c>
    </row>
    <row r="277" spans="2:65" s="1" customFormat="1" ht="22.5" customHeight="1">
      <c r="B277" s="37"/>
      <c r="C277" s="166" t="s">
        <v>471</v>
      </c>
      <c r="D277" s="166" t="s">
        <v>158</v>
      </c>
      <c r="E277" s="167" t="s">
        <v>472</v>
      </c>
      <c r="F277" s="275" t="s">
        <v>473</v>
      </c>
      <c r="G277" s="275"/>
      <c r="H277" s="275"/>
      <c r="I277" s="275"/>
      <c r="J277" s="168" t="s">
        <v>179</v>
      </c>
      <c r="K277" s="169">
        <v>72.28</v>
      </c>
      <c r="L277" s="276">
        <v>0</v>
      </c>
      <c r="M277" s="277"/>
      <c r="N277" s="278">
        <f>ROUND(L277*K277,2)</f>
        <v>0</v>
      </c>
      <c r="O277" s="278"/>
      <c r="P277" s="278"/>
      <c r="Q277" s="278"/>
      <c r="R277" s="39"/>
      <c r="T277" s="170" t="s">
        <v>22</v>
      </c>
      <c r="U277" s="46" t="s">
        <v>43</v>
      </c>
      <c r="V277" s="38"/>
      <c r="W277" s="171">
        <f>V277*K277</f>
        <v>0</v>
      </c>
      <c r="X277" s="171">
        <v>0</v>
      </c>
      <c r="Y277" s="171">
        <f>X277*K277</f>
        <v>0</v>
      </c>
      <c r="Z277" s="171">
        <v>0</v>
      </c>
      <c r="AA277" s="172">
        <f>Z277*K277</f>
        <v>0</v>
      </c>
      <c r="AR277" s="20" t="s">
        <v>242</v>
      </c>
      <c r="AT277" s="20" t="s">
        <v>158</v>
      </c>
      <c r="AU277" s="20" t="s">
        <v>102</v>
      </c>
      <c r="AY277" s="20" t="s">
        <v>157</v>
      </c>
      <c r="BE277" s="108">
        <f>IF(U277="základní",N277,0)</f>
        <v>0</v>
      </c>
      <c r="BF277" s="108">
        <f>IF(U277="snížená",N277,0)</f>
        <v>0</v>
      </c>
      <c r="BG277" s="108">
        <f>IF(U277="zákl. přenesená",N277,0)</f>
        <v>0</v>
      </c>
      <c r="BH277" s="108">
        <f>IF(U277="sníž. přenesená",N277,0)</f>
        <v>0</v>
      </c>
      <c r="BI277" s="108">
        <f>IF(U277="nulová",N277,0)</f>
        <v>0</v>
      </c>
      <c r="BJ277" s="20" t="s">
        <v>86</v>
      </c>
      <c r="BK277" s="108">
        <f>ROUND(L277*K277,2)</f>
        <v>0</v>
      </c>
      <c r="BL277" s="20" t="s">
        <v>242</v>
      </c>
      <c r="BM277" s="20" t="s">
        <v>474</v>
      </c>
    </row>
    <row r="278" spans="2:65" s="1" customFormat="1" ht="31.5" customHeight="1">
      <c r="B278" s="37"/>
      <c r="C278" s="166" t="s">
        <v>475</v>
      </c>
      <c r="D278" s="166" t="s">
        <v>158</v>
      </c>
      <c r="E278" s="167" t="s">
        <v>476</v>
      </c>
      <c r="F278" s="275" t="s">
        <v>477</v>
      </c>
      <c r="G278" s="275"/>
      <c r="H278" s="275"/>
      <c r="I278" s="275"/>
      <c r="J278" s="168" t="s">
        <v>179</v>
      </c>
      <c r="K278" s="169">
        <v>72.28</v>
      </c>
      <c r="L278" s="276">
        <v>0</v>
      </c>
      <c r="M278" s="277"/>
      <c r="N278" s="278">
        <f>ROUND(L278*K278,2)</f>
        <v>0</v>
      </c>
      <c r="O278" s="278"/>
      <c r="P278" s="278"/>
      <c r="Q278" s="278"/>
      <c r="R278" s="39"/>
      <c r="T278" s="170" t="s">
        <v>22</v>
      </c>
      <c r="U278" s="46" t="s">
        <v>43</v>
      </c>
      <c r="V278" s="38"/>
      <c r="W278" s="171">
        <f>V278*K278</f>
        <v>0</v>
      </c>
      <c r="X278" s="171">
        <v>7.5799999999999999E-3</v>
      </c>
      <c r="Y278" s="171">
        <f>X278*K278</f>
        <v>0.54788239999999999</v>
      </c>
      <c r="Z278" s="171">
        <v>0</v>
      </c>
      <c r="AA278" s="172">
        <f>Z278*K278</f>
        <v>0</v>
      </c>
      <c r="AR278" s="20" t="s">
        <v>242</v>
      </c>
      <c r="AT278" s="20" t="s">
        <v>158</v>
      </c>
      <c r="AU278" s="20" t="s">
        <v>102</v>
      </c>
      <c r="AY278" s="20" t="s">
        <v>157</v>
      </c>
      <c r="BE278" s="108">
        <f>IF(U278="základní",N278,0)</f>
        <v>0</v>
      </c>
      <c r="BF278" s="108">
        <f>IF(U278="snížená",N278,0)</f>
        <v>0</v>
      </c>
      <c r="BG278" s="108">
        <f>IF(U278="zákl. přenesená",N278,0)</f>
        <v>0</v>
      </c>
      <c r="BH278" s="108">
        <f>IF(U278="sníž. přenesená",N278,0)</f>
        <v>0</v>
      </c>
      <c r="BI278" s="108">
        <f>IF(U278="nulová",N278,0)</f>
        <v>0</v>
      </c>
      <c r="BJ278" s="20" t="s">
        <v>86</v>
      </c>
      <c r="BK278" s="108">
        <f>ROUND(L278*K278,2)</f>
        <v>0</v>
      </c>
      <c r="BL278" s="20" t="s">
        <v>242</v>
      </c>
      <c r="BM278" s="20" t="s">
        <v>478</v>
      </c>
    </row>
    <row r="279" spans="2:65" s="1" customFormat="1" ht="31.5" customHeight="1">
      <c r="B279" s="37"/>
      <c r="C279" s="166" t="s">
        <v>479</v>
      </c>
      <c r="D279" s="166" t="s">
        <v>158</v>
      </c>
      <c r="E279" s="167" t="s">
        <v>480</v>
      </c>
      <c r="F279" s="275" t="s">
        <v>481</v>
      </c>
      <c r="G279" s="275"/>
      <c r="H279" s="275"/>
      <c r="I279" s="275"/>
      <c r="J279" s="168" t="s">
        <v>179</v>
      </c>
      <c r="K279" s="169">
        <v>74.87</v>
      </c>
      <c r="L279" s="276">
        <v>0</v>
      </c>
      <c r="M279" s="277"/>
      <c r="N279" s="278">
        <f>ROUND(L279*K279,2)</f>
        <v>0</v>
      </c>
      <c r="O279" s="278"/>
      <c r="P279" s="278"/>
      <c r="Q279" s="278"/>
      <c r="R279" s="39"/>
      <c r="T279" s="170" t="s">
        <v>22</v>
      </c>
      <c r="U279" s="46" t="s">
        <v>43</v>
      </c>
      <c r="V279" s="38"/>
      <c r="W279" s="171">
        <f>V279*K279</f>
        <v>0</v>
      </c>
      <c r="X279" s="171">
        <v>0</v>
      </c>
      <c r="Y279" s="171">
        <f>X279*K279</f>
        <v>0</v>
      </c>
      <c r="Z279" s="171">
        <v>3.0000000000000001E-3</v>
      </c>
      <c r="AA279" s="172">
        <f>Z279*K279</f>
        <v>0.22461000000000003</v>
      </c>
      <c r="AR279" s="20" t="s">
        <v>242</v>
      </c>
      <c r="AT279" s="20" t="s">
        <v>158</v>
      </c>
      <c r="AU279" s="20" t="s">
        <v>102</v>
      </c>
      <c r="AY279" s="20" t="s">
        <v>157</v>
      </c>
      <c r="BE279" s="108">
        <f>IF(U279="základní",N279,0)</f>
        <v>0</v>
      </c>
      <c r="BF279" s="108">
        <f>IF(U279="snížená",N279,0)</f>
        <v>0</v>
      </c>
      <c r="BG279" s="108">
        <f>IF(U279="zákl. přenesená",N279,0)</f>
        <v>0</v>
      </c>
      <c r="BH279" s="108">
        <f>IF(U279="sníž. přenesená",N279,0)</f>
        <v>0</v>
      </c>
      <c r="BI279" s="108">
        <f>IF(U279="nulová",N279,0)</f>
        <v>0</v>
      </c>
      <c r="BJ279" s="20" t="s">
        <v>86</v>
      </c>
      <c r="BK279" s="108">
        <f>ROUND(L279*K279,2)</f>
        <v>0</v>
      </c>
      <c r="BL279" s="20" t="s">
        <v>242</v>
      </c>
      <c r="BM279" s="20" t="s">
        <v>482</v>
      </c>
    </row>
    <row r="280" spans="2:65" s="11" customFormat="1" ht="22.5" customHeight="1">
      <c r="B280" s="181"/>
      <c r="C280" s="182"/>
      <c r="D280" s="182"/>
      <c r="E280" s="183" t="s">
        <v>22</v>
      </c>
      <c r="F280" s="281" t="s">
        <v>382</v>
      </c>
      <c r="G280" s="282"/>
      <c r="H280" s="282"/>
      <c r="I280" s="282"/>
      <c r="J280" s="182"/>
      <c r="K280" s="184" t="s">
        <v>22</v>
      </c>
      <c r="L280" s="182"/>
      <c r="M280" s="182"/>
      <c r="N280" s="182"/>
      <c r="O280" s="182"/>
      <c r="P280" s="182"/>
      <c r="Q280" s="182"/>
      <c r="R280" s="185"/>
      <c r="T280" s="186"/>
      <c r="U280" s="182"/>
      <c r="V280" s="182"/>
      <c r="W280" s="182"/>
      <c r="X280" s="182"/>
      <c r="Y280" s="182"/>
      <c r="Z280" s="182"/>
      <c r="AA280" s="187"/>
      <c r="AT280" s="188" t="s">
        <v>165</v>
      </c>
      <c r="AU280" s="188" t="s">
        <v>102</v>
      </c>
      <c r="AV280" s="11" t="s">
        <v>86</v>
      </c>
      <c r="AW280" s="11" t="s">
        <v>36</v>
      </c>
      <c r="AX280" s="11" t="s">
        <v>78</v>
      </c>
      <c r="AY280" s="188" t="s">
        <v>157</v>
      </c>
    </row>
    <row r="281" spans="2:65" s="10" customFormat="1" ht="22.5" customHeight="1">
      <c r="B281" s="173"/>
      <c r="C281" s="174"/>
      <c r="D281" s="174"/>
      <c r="E281" s="175" t="s">
        <v>22</v>
      </c>
      <c r="F281" s="283" t="s">
        <v>383</v>
      </c>
      <c r="G281" s="284"/>
      <c r="H281" s="284"/>
      <c r="I281" s="284"/>
      <c r="J281" s="174"/>
      <c r="K281" s="176">
        <v>74.87</v>
      </c>
      <c r="L281" s="174"/>
      <c r="M281" s="174"/>
      <c r="N281" s="174"/>
      <c r="O281" s="174"/>
      <c r="P281" s="174"/>
      <c r="Q281" s="174"/>
      <c r="R281" s="177"/>
      <c r="T281" s="178"/>
      <c r="U281" s="174"/>
      <c r="V281" s="174"/>
      <c r="W281" s="174"/>
      <c r="X281" s="174"/>
      <c r="Y281" s="174"/>
      <c r="Z281" s="174"/>
      <c r="AA281" s="179"/>
      <c r="AT281" s="180" t="s">
        <v>165</v>
      </c>
      <c r="AU281" s="180" t="s">
        <v>102</v>
      </c>
      <c r="AV281" s="10" t="s">
        <v>102</v>
      </c>
      <c r="AW281" s="10" t="s">
        <v>36</v>
      </c>
      <c r="AX281" s="10" t="s">
        <v>86</v>
      </c>
      <c r="AY281" s="180" t="s">
        <v>157</v>
      </c>
    </row>
    <row r="282" spans="2:65" s="1" customFormat="1" ht="22.5" customHeight="1">
      <c r="B282" s="37"/>
      <c r="C282" s="166" t="s">
        <v>483</v>
      </c>
      <c r="D282" s="166" t="s">
        <v>158</v>
      </c>
      <c r="E282" s="167" t="s">
        <v>484</v>
      </c>
      <c r="F282" s="275" t="s">
        <v>485</v>
      </c>
      <c r="G282" s="275"/>
      <c r="H282" s="275"/>
      <c r="I282" s="275"/>
      <c r="J282" s="168" t="s">
        <v>179</v>
      </c>
      <c r="K282" s="169">
        <v>62.28</v>
      </c>
      <c r="L282" s="276">
        <v>0</v>
      </c>
      <c r="M282" s="277"/>
      <c r="N282" s="278">
        <f>ROUND(L282*K282,2)</f>
        <v>0</v>
      </c>
      <c r="O282" s="278"/>
      <c r="P282" s="278"/>
      <c r="Q282" s="278"/>
      <c r="R282" s="39"/>
      <c r="T282" s="170" t="s">
        <v>22</v>
      </c>
      <c r="U282" s="46" t="s">
        <v>43</v>
      </c>
      <c r="V282" s="38"/>
      <c r="W282" s="171">
        <f>V282*K282</f>
        <v>0</v>
      </c>
      <c r="X282" s="171">
        <v>6.9999999999999999E-4</v>
      </c>
      <c r="Y282" s="171">
        <f>X282*K282</f>
        <v>4.3596000000000003E-2</v>
      </c>
      <c r="Z282" s="171">
        <v>0</v>
      </c>
      <c r="AA282" s="172">
        <f>Z282*K282</f>
        <v>0</v>
      </c>
      <c r="AR282" s="20" t="s">
        <v>242</v>
      </c>
      <c r="AT282" s="20" t="s">
        <v>158</v>
      </c>
      <c r="AU282" s="20" t="s">
        <v>102</v>
      </c>
      <c r="AY282" s="20" t="s">
        <v>157</v>
      </c>
      <c r="BE282" s="108">
        <f>IF(U282="základní",N282,0)</f>
        <v>0</v>
      </c>
      <c r="BF282" s="108">
        <f>IF(U282="snížená",N282,0)</f>
        <v>0</v>
      </c>
      <c r="BG282" s="108">
        <f>IF(U282="zákl. přenesená",N282,0)</f>
        <v>0</v>
      </c>
      <c r="BH282" s="108">
        <f>IF(U282="sníž. přenesená",N282,0)</f>
        <v>0</v>
      </c>
      <c r="BI282" s="108">
        <f>IF(U282="nulová",N282,0)</f>
        <v>0</v>
      </c>
      <c r="BJ282" s="20" t="s">
        <v>86</v>
      </c>
      <c r="BK282" s="108">
        <f>ROUND(L282*K282,2)</f>
        <v>0</v>
      </c>
      <c r="BL282" s="20" t="s">
        <v>242</v>
      </c>
      <c r="BM282" s="20" t="s">
        <v>486</v>
      </c>
    </row>
    <row r="283" spans="2:65" s="11" customFormat="1" ht="22.5" customHeight="1">
      <c r="B283" s="181"/>
      <c r="C283" s="182"/>
      <c r="D283" s="182"/>
      <c r="E283" s="183" t="s">
        <v>22</v>
      </c>
      <c r="F283" s="281" t="s">
        <v>487</v>
      </c>
      <c r="G283" s="282"/>
      <c r="H283" s="282"/>
      <c r="I283" s="282"/>
      <c r="J283" s="182"/>
      <c r="K283" s="184" t="s">
        <v>22</v>
      </c>
      <c r="L283" s="182"/>
      <c r="M283" s="182"/>
      <c r="N283" s="182"/>
      <c r="O283" s="182"/>
      <c r="P283" s="182"/>
      <c r="Q283" s="182"/>
      <c r="R283" s="185"/>
      <c r="T283" s="186"/>
      <c r="U283" s="182"/>
      <c r="V283" s="182"/>
      <c r="W283" s="182"/>
      <c r="X283" s="182"/>
      <c r="Y283" s="182"/>
      <c r="Z283" s="182"/>
      <c r="AA283" s="187"/>
      <c r="AT283" s="188" t="s">
        <v>165</v>
      </c>
      <c r="AU283" s="188" t="s">
        <v>102</v>
      </c>
      <c r="AV283" s="11" t="s">
        <v>86</v>
      </c>
      <c r="AW283" s="11" t="s">
        <v>36</v>
      </c>
      <c r="AX283" s="11" t="s">
        <v>78</v>
      </c>
      <c r="AY283" s="188" t="s">
        <v>157</v>
      </c>
    </row>
    <row r="284" spans="2:65" s="10" customFormat="1" ht="22.5" customHeight="1">
      <c r="B284" s="173"/>
      <c r="C284" s="174"/>
      <c r="D284" s="174"/>
      <c r="E284" s="175" t="s">
        <v>22</v>
      </c>
      <c r="F284" s="283" t="s">
        <v>367</v>
      </c>
      <c r="G284" s="284"/>
      <c r="H284" s="284"/>
      <c r="I284" s="284"/>
      <c r="J284" s="174"/>
      <c r="K284" s="176">
        <v>62.28</v>
      </c>
      <c r="L284" s="174"/>
      <c r="M284" s="174"/>
      <c r="N284" s="174"/>
      <c r="O284" s="174"/>
      <c r="P284" s="174"/>
      <c r="Q284" s="174"/>
      <c r="R284" s="177"/>
      <c r="T284" s="178"/>
      <c r="U284" s="174"/>
      <c r="V284" s="174"/>
      <c r="W284" s="174"/>
      <c r="X284" s="174"/>
      <c r="Y284" s="174"/>
      <c r="Z284" s="174"/>
      <c r="AA284" s="179"/>
      <c r="AT284" s="180" t="s">
        <v>165</v>
      </c>
      <c r="AU284" s="180" t="s">
        <v>102</v>
      </c>
      <c r="AV284" s="10" t="s">
        <v>102</v>
      </c>
      <c r="AW284" s="10" t="s">
        <v>36</v>
      </c>
      <c r="AX284" s="10" t="s">
        <v>86</v>
      </c>
      <c r="AY284" s="180" t="s">
        <v>157</v>
      </c>
    </row>
    <row r="285" spans="2:65" s="1" customFormat="1" ht="44.25" customHeight="1">
      <c r="B285" s="37"/>
      <c r="C285" s="197" t="s">
        <v>488</v>
      </c>
      <c r="D285" s="197" t="s">
        <v>327</v>
      </c>
      <c r="E285" s="198" t="s">
        <v>489</v>
      </c>
      <c r="F285" s="289" t="s">
        <v>490</v>
      </c>
      <c r="G285" s="289"/>
      <c r="H285" s="289"/>
      <c r="I285" s="289"/>
      <c r="J285" s="199" t="s">
        <v>161</v>
      </c>
      <c r="K285" s="200">
        <v>68.507999999999996</v>
      </c>
      <c r="L285" s="290">
        <v>0</v>
      </c>
      <c r="M285" s="291"/>
      <c r="N285" s="292">
        <f>ROUND(L285*K285,2)</f>
        <v>0</v>
      </c>
      <c r="O285" s="278"/>
      <c r="P285" s="278"/>
      <c r="Q285" s="278"/>
      <c r="R285" s="39"/>
      <c r="T285" s="170" t="s">
        <v>22</v>
      </c>
      <c r="U285" s="46" t="s">
        <v>43</v>
      </c>
      <c r="V285" s="38"/>
      <c r="W285" s="171">
        <f>V285*K285</f>
        <v>0</v>
      </c>
      <c r="X285" s="171">
        <v>0</v>
      </c>
      <c r="Y285" s="171">
        <f>X285*K285</f>
        <v>0</v>
      </c>
      <c r="Z285" s="171">
        <v>0</v>
      </c>
      <c r="AA285" s="172">
        <f>Z285*K285</f>
        <v>0</v>
      </c>
      <c r="AR285" s="20" t="s">
        <v>322</v>
      </c>
      <c r="AT285" s="20" t="s">
        <v>327</v>
      </c>
      <c r="AU285" s="20" t="s">
        <v>102</v>
      </c>
      <c r="AY285" s="20" t="s">
        <v>157</v>
      </c>
      <c r="BE285" s="108">
        <f>IF(U285="základní",N285,0)</f>
        <v>0</v>
      </c>
      <c r="BF285" s="108">
        <f>IF(U285="snížená",N285,0)</f>
        <v>0</v>
      </c>
      <c r="BG285" s="108">
        <f>IF(U285="zákl. přenesená",N285,0)</f>
        <v>0</v>
      </c>
      <c r="BH285" s="108">
        <f>IF(U285="sníž. přenesená",N285,0)</f>
        <v>0</v>
      </c>
      <c r="BI285" s="108">
        <f>IF(U285="nulová",N285,0)</f>
        <v>0</v>
      </c>
      <c r="BJ285" s="20" t="s">
        <v>86</v>
      </c>
      <c r="BK285" s="108">
        <f>ROUND(L285*K285,2)</f>
        <v>0</v>
      </c>
      <c r="BL285" s="20" t="s">
        <v>242</v>
      </c>
      <c r="BM285" s="20" t="s">
        <v>491</v>
      </c>
    </row>
    <row r="286" spans="2:65" s="10" customFormat="1" ht="22.5" customHeight="1">
      <c r="B286" s="173"/>
      <c r="C286" s="174"/>
      <c r="D286" s="174"/>
      <c r="E286" s="175" t="s">
        <v>22</v>
      </c>
      <c r="F286" s="279" t="s">
        <v>492</v>
      </c>
      <c r="G286" s="280"/>
      <c r="H286" s="280"/>
      <c r="I286" s="280"/>
      <c r="J286" s="174"/>
      <c r="K286" s="176">
        <v>68.507999999999996</v>
      </c>
      <c r="L286" s="174"/>
      <c r="M286" s="174"/>
      <c r="N286" s="174"/>
      <c r="O286" s="174"/>
      <c r="P286" s="174"/>
      <c r="Q286" s="174"/>
      <c r="R286" s="177"/>
      <c r="T286" s="178"/>
      <c r="U286" s="174"/>
      <c r="V286" s="174"/>
      <c r="W286" s="174"/>
      <c r="X286" s="174"/>
      <c r="Y286" s="174"/>
      <c r="Z286" s="174"/>
      <c r="AA286" s="179"/>
      <c r="AT286" s="180" t="s">
        <v>165</v>
      </c>
      <c r="AU286" s="180" t="s">
        <v>102</v>
      </c>
      <c r="AV286" s="10" t="s">
        <v>102</v>
      </c>
      <c r="AW286" s="10" t="s">
        <v>36</v>
      </c>
      <c r="AX286" s="10" t="s">
        <v>86</v>
      </c>
      <c r="AY286" s="180" t="s">
        <v>157</v>
      </c>
    </row>
    <row r="287" spans="2:65" s="1" customFormat="1" ht="22.5" customHeight="1">
      <c r="B287" s="37"/>
      <c r="C287" s="166" t="s">
        <v>493</v>
      </c>
      <c r="D287" s="166" t="s">
        <v>158</v>
      </c>
      <c r="E287" s="167" t="s">
        <v>494</v>
      </c>
      <c r="F287" s="275" t="s">
        <v>495</v>
      </c>
      <c r="G287" s="275"/>
      <c r="H287" s="275"/>
      <c r="I287" s="275"/>
      <c r="J287" s="168" t="s">
        <v>270</v>
      </c>
      <c r="K287" s="169">
        <v>76.459999999999994</v>
      </c>
      <c r="L287" s="276">
        <v>0</v>
      </c>
      <c r="M287" s="277"/>
      <c r="N287" s="278">
        <f>ROUND(L287*K287,2)</f>
        <v>0</v>
      </c>
      <c r="O287" s="278"/>
      <c r="P287" s="278"/>
      <c r="Q287" s="278"/>
      <c r="R287" s="39"/>
      <c r="T287" s="170" t="s">
        <v>22</v>
      </c>
      <c r="U287" s="46" t="s">
        <v>43</v>
      </c>
      <c r="V287" s="38"/>
      <c r="W287" s="171">
        <f>V287*K287</f>
        <v>0</v>
      </c>
      <c r="X287" s="171">
        <v>0</v>
      </c>
      <c r="Y287" s="171">
        <f>X287*K287</f>
        <v>0</v>
      </c>
      <c r="Z287" s="171">
        <v>0</v>
      </c>
      <c r="AA287" s="172">
        <f>Z287*K287</f>
        <v>0</v>
      </c>
      <c r="AR287" s="20" t="s">
        <v>242</v>
      </c>
      <c r="AT287" s="20" t="s">
        <v>158</v>
      </c>
      <c r="AU287" s="20" t="s">
        <v>102</v>
      </c>
      <c r="AY287" s="20" t="s">
        <v>157</v>
      </c>
      <c r="BE287" s="108">
        <f>IF(U287="základní",N287,0)</f>
        <v>0</v>
      </c>
      <c r="BF287" s="108">
        <f>IF(U287="snížená",N287,0)</f>
        <v>0</v>
      </c>
      <c r="BG287" s="108">
        <f>IF(U287="zákl. přenesená",N287,0)</f>
        <v>0</v>
      </c>
      <c r="BH287" s="108">
        <f>IF(U287="sníž. přenesená",N287,0)</f>
        <v>0</v>
      </c>
      <c r="BI287" s="108">
        <f>IF(U287="nulová",N287,0)</f>
        <v>0</v>
      </c>
      <c r="BJ287" s="20" t="s">
        <v>86</v>
      </c>
      <c r="BK287" s="108">
        <f>ROUND(L287*K287,2)</f>
        <v>0</v>
      </c>
      <c r="BL287" s="20" t="s">
        <v>242</v>
      </c>
      <c r="BM287" s="20" t="s">
        <v>496</v>
      </c>
    </row>
    <row r="288" spans="2:65" s="11" customFormat="1" ht="22.5" customHeight="1">
      <c r="B288" s="181"/>
      <c r="C288" s="182"/>
      <c r="D288" s="182"/>
      <c r="E288" s="183" t="s">
        <v>22</v>
      </c>
      <c r="F288" s="281" t="s">
        <v>222</v>
      </c>
      <c r="G288" s="282"/>
      <c r="H288" s="282"/>
      <c r="I288" s="282"/>
      <c r="J288" s="182"/>
      <c r="K288" s="184" t="s">
        <v>22</v>
      </c>
      <c r="L288" s="182"/>
      <c r="M288" s="182"/>
      <c r="N288" s="182"/>
      <c r="O288" s="182"/>
      <c r="P288" s="182"/>
      <c r="Q288" s="182"/>
      <c r="R288" s="185"/>
      <c r="T288" s="186"/>
      <c r="U288" s="182"/>
      <c r="V288" s="182"/>
      <c r="W288" s="182"/>
      <c r="X288" s="182"/>
      <c r="Y288" s="182"/>
      <c r="Z288" s="182"/>
      <c r="AA288" s="187"/>
      <c r="AT288" s="188" t="s">
        <v>165</v>
      </c>
      <c r="AU288" s="188" t="s">
        <v>102</v>
      </c>
      <c r="AV288" s="11" t="s">
        <v>86</v>
      </c>
      <c r="AW288" s="11" t="s">
        <v>36</v>
      </c>
      <c r="AX288" s="11" t="s">
        <v>78</v>
      </c>
      <c r="AY288" s="188" t="s">
        <v>157</v>
      </c>
    </row>
    <row r="289" spans="2:65" s="10" customFormat="1" ht="22.5" customHeight="1">
      <c r="B289" s="173"/>
      <c r="C289" s="174"/>
      <c r="D289" s="174"/>
      <c r="E289" s="175" t="s">
        <v>22</v>
      </c>
      <c r="F289" s="283" t="s">
        <v>497</v>
      </c>
      <c r="G289" s="284"/>
      <c r="H289" s="284"/>
      <c r="I289" s="284"/>
      <c r="J289" s="174"/>
      <c r="K289" s="176">
        <v>44.22</v>
      </c>
      <c r="L289" s="174"/>
      <c r="M289" s="174"/>
      <c r="N289" s="174"/>
      <c r="O289" s="174"/>
      <c r="P289" s="174"/>
      <c r="Q289" s="174"/>
      <c r="R289" s="177"/>
      <c r="T289" s="178"/>
      <c r="U289" s="174"/>
      <c r="V289" s="174"/>
      <c r="W289" s="174"/>
      <c r="X289" s="174"/>
      <c r="Y289" s="174"/>
      <c r="Z289" s="174"/>
      <c r="AA289" s="179"/>
      <c r="AT289" s="180" t="s">
        <v>165</v>
      </c>
      <c r="AU289" s="180" t="s">
        <v>102</v>
      </c>
      <c r="AV289" s="10" t="s">
        <v>102</v>
      </c>
      <c r="AW289" s="10" t="s">
        <v>36</v>
      </c>
      <c r="AX289" s="10" t="s">
        <v>78</v>
      </c>
      <c r="AY289" s="180" t="s">
        <v>157</v>
      </c>
    </row>
    <row r="290" spans="2:65" s="10" customFormat="1" ht="22.5" customHeight="1">
      <c r="B290" s="173"/>
      <c r="C290" s="174"/>
      <c r="D290" s="174"/>
      <c r="E290" s="175" t="s">
        <v>22</v>
      </c>
      <c r="F290" s="283" t="s">
        <v>498</v>
      </c>
      <c r="G290" s="284"/>
      <c r="H290" s="284"/>
      <c r="I290" s="284"/>
      <c r="J290" s="174"/>
      <c r="K290" s="176">
        <v>32.24</v>
      </c>
      <c r="L290" s="174"/>
      <c r="M290" s="174"/>
      <c r="N290" s="174"/>
      <c r="O290" s="174"/>
      <c r="P290" s="174"/>
      <c r="Q290" s="174"/>
      <c r="R290" s="177"/>
      <c r="T290" s="178"/>
      <c r="U290" s="174"/>
      <c r="V290" s="174"/>
      <c r="W290" s="174"/>
      <c r="X290" s="174"/>
      <c r="Y290" s="174"/>
      <c r="Z290" s="174"/>
      <c r="AA290" s="179"/>
      <c r="AT290" s="180" t="s">
        <v>165</v>
      </c>
      <c r="AU290" s="180" t="s">
        <v>102</v>
      </c>
      <c r="AV290" s="10" t="s">
        <v>102</v>
      </c>
      <c r="AW290" s="10" t="s">
        <v>36</v>
      </c>
      <c r="AX290" s="10" t="s">
        <v>78</v>
      </c>
      <c r="AY290" s="180" t="s">
        <v>157</v>
      </c>
    </row>
    <row r="291" spans="2:65" s="12" customFormat="1" ht="22.5" customHeight="1">
      <c r="B291" s="189"/>
      <c r="C291" s="190"/>
      <c r="D291" s="190"/>
      <c r="E291" s="191" t="s">
        <v>22</v>
      </c>
      <c r="F291" s="287" t="s">
        <v>217</v>
      </c>
      <c r="G291" s="288"/>
      <c r="H291" s="288"/>
      <c r="I291" s="288"/>
      <c r="J291" s="190"/>
      <c r="K291" s="192">
        <v>76.459999999999994</v>
      </c>
      <c r="L291" s="190"/>
      <c r="M291" s="190"/>
      <c r="N291" s="190"/>
      <c r="O291" s="190"/>
      <c r="P291" s="190"/>
      <c r="Q291" s="190"/>
      <c r="R291" s="193"/>
      <c r="T291" s="194"/>
      <c r="U291" s="190"/>
      <c r="V291" s="190"/>
      <c r="W291" s="190"/>
      <c r="X291" s="190"/>
      <c r="Y291" s="190"/>
      <c r="Z291" s="190"/>
      <c r="AA291" s="195"/>
      <c r="AT291" s="196" t="s">
        <v>165</v>
      </c>
      <c r="AU291" s="196" t="s">
        <v>102</v>
      </c>
      <c r="AV291" s="12" t="s">
        <v>162</v>
      </c>
      <c r="AW291" s="12" t="s">
        <v>36</v>
      </c>
      <c r="AX291" s="12" t="s">
        <v>86</v>
      </c>
      <c r="AY291" s="196" t="s">
        <v>157</v>
      </c>
    </row>
    <row r="292" spans="2:65" s="1" customFormat="1" ht="22.5" customHeight="1">
      <c r="B292" s="37"/>
      <c r="C292" s="197" t="s">
        <v>499</v>
      </c>
      <c r="D292" s="197" t="s">
        <v>327</v>
      </c>
      <c r="E292" s="198" t="s">
        <v>500</v>
      </c>
      <c r="F292" s="289" t="s">
        <v>501</v>
      </c>
      <c r="G292" s="289"/>
      <c r="H292" s="289"/>
      <c r="I292" s="289"/>
      <c r="J292" s="199" t="s">
        <v>270</v>
      </c>
      <c r="K292" s="200">
        <v>84.105999999999995</v>
      </c>
      <c r="L292" s="290">
        <v>0</v>
      </c>
      <c r="M292" s="291"/>
      <c r="N292" s="292">
        <f>ROUND(L292*K292,2)</f>
        <v>0</v>
      </c>
      <c r="O292" s="278"/>
      <c r="P292" s="278"/>
      <c r="Q292" s="278"/>
      <c r="R292" s="39"/>
      <c r="T292" s="170" t="s">
        <v>22</v>
      </c>
      <c r="U292" s="46" t="s">
        <v>43</v>
      </c>
      <c r="V292" s="38"/>
      <c r="W292" s="171">
        <f>V292*K292</f>
        <v>0</v>
      </c>
      <c r="X292" s="171">
        <v>0</v>
      </c>
      <c r="Y292" s="171">
        <f>X292*K292</f>
        <v>0</v>
      </c>
      <c r="Z292" s="171">
        <v>0</v>
      </c>
      <c r="AA292" s="172">
        <f>Z292*K292</f>
        <v>0</v>
      </c>
      <c r="AR292" s="20" t="s">
        <v>322</v>
      </c>
      <c r="AT292" s="20" t="s">
        <v>327</v>
      </c>
      <c r="AU292" s="20" t="s">
        <v>102</v>
      </c>
      <c r="AY292" s="20" t="s">
        <v>157</v>
      </c>
      <c r="BE292" s="108">
        <f>IF(U292="základní",N292,0)</f>
        <v>0</v>
      </c>
      <c r="BF292" s="108">
        <f>IF(U292="snížená",N292,0)</f>
        <v>0</v>
      </c>
      <c r="BG292" s="108">
        <f>IF(U292="zákl. přenesená",N292,0)</f>
        <v>0</v>
      </c>
      <c r="BH292" s="108">
        <f>IF(U292="sníž. přenesená",N292,0)</f>
        <v>0</v>
      </c>
      <c r="BI292" s="108">
        <f>IF(U292="nulová",N292,0)</f>
        <v>0</v>
      </c>
      <c r="BJ292" s="20" t="s">
        <v>86</v>
      </c>
      <c r="BK292" s="108">
        <f>ROUND(L292*K292,2)</f>
        <v>0</v>
      </c>
      <c r="BL292" s="20" t="s">
        <v>242</v>
      </c>
      <c r="BM292" s="20" t="s">
        <v>502</v>
      </c>
    </row>
    <row r="293" spans="2:65" s="10" customFormat="1" ht="22.5" customHeight="1">
      <c r="B293" s="173"/>
      <c r="C293" s="174"/>
      <c r="D293" s="174"/>
      <c r="E293" s="175" t="s">
        <v>22</v>
      </c>
      <c r="F293" s="279" t="s">
        <v>503</v>
      </c>
      <c r="G293" s="280"/>
      <c r="H293" s="280"/>
      <c r="I293" s="280"/>
      <c r="J293" s="174"/>
      <c r="K293" s="176">
        <v>84.105999999999995</v>
      </c>
      <c r="L293" s="174"/>
      <c r="M293" s="174"/>
      <c r="N293" s="174"/>
      <c r="O293" s="174"/>
      <c r="P293" s="174"/>
      <c r="Q293" s="174"/>
      <c r="R293" s="177"/>
      <c r="T293" s="178"/>
      <c r="U293" s="174"/>
      <c r="V293" s="174"/>
      <c r="W293" s="174"/>
      <c r="X293" s="174"/>
      <c r="Y293" s="174"/>
      <c r="Z293" s="174"/>
      <c r="AA293" s="179"/>
      <c r="AT293" s="180" t="s">
        <v>165</v>
      </c>
      <c r="AU293" s="180" t="s">
        <v>102</v>
      </c>
      <c r="AV293" s="10" t="s">
        <v>102</v>
      </c>
      <c r="AW293" s="10" t="s">
        <v>36</v>
      </c>
      <c r="AX293" s="10" t="s">
        <v>86</v>
      </c>
      <c r="AY293" s="180" t="s">
        <v>157</v>
      </c>
    </row>
    <row r="294" spans="2:65" s="1" customFormat="1" ht="31.5" customHeight="1">
      <c r="B294" s="37"/>
      <c r="C294" s="166" t="s">
        <v>504</v>
      </c>
      <c r="D294" s="166" t="s">
        <v>158</v>
      </c>
      <c r="E294" s="167" t="s">
        <v>505</v>
      </c>
      <c r="F294" s="275" t="s">
        <v>506</v>
      </c>
      <c r="G294" s="275"/>
      <c r="H294" s="275"/>
      <c r="I294" s="275"/>
      <c r="J294" s="168" t="s">
        <v>354</v>
      </c>
      <c r="K294" s="201">
        <v>0</v>
      </c>
      <c r="L294" s="276">
        <v>0</v>
      </c>
      <c r="M294" s="277"/>
      <c r="N294" s="278">
        <f>ROUND(L294*K294,2)</f>
        <v>0</v>
      </c>
      <c r="O294" s="278"/>
      <c r="P294" s="278"/>
      <c r="Q294" s="278"/>
      <c r="R294" s="39"/>
      <c r="T294" s="170" t="s">
        <v>22</v>
      </c>
      <c r="U294" s="46" t="s">
        <v>43</v>
      </c>
      <c r="V294" s="38"/>
      <c r="W294" s="171">
        <f>V294*K294</f>
        <v>0</v>
      </c>
      <c r="X294" s="171">
        <v>0</v>
      </c>
      <c r="Y294" s="171">
        <f>X294*K294</f>
        <v>0</v>
      </c>
      <c r="Z294" s="171">
        <v>0</v>
      </c>
      <c r="AA294" s="172">
        <f>Z294*K294</f>
        <v>0</v>
      </c>
      <c r="AR294" s="20" t="s">
        <v>242</v>
      </c>
      <c r="AT294" s="20" t="s">
        <v>158</v>
      </c>
      <c r="AU294" s="20" t="s">
        <v>102</v>
      </c>
      <c r="AY294" s="20" t="s">
        <v>157</v>
      </c>
      <c r="BE294" s="108">
        <f>IF(U294="základní",N294,0)</f>
        <v>0</v>
      </c>
      <c r="BF294" s="108">
        <f>IF(U294="snížená",N294,0)</f>
        <v>0</v>
      </c>
      <c r="BG294" s="108">
        <f>IF(U294="zákl. přenesená",N294,0)</f>
        <v>0</v>
      </c>
      <c r="BH294" s="108">
        <f>IF(U294="sníž. přenesená",N294,0)</f>
        <v>0</v>
      </c>
      <c r="BI294" s="108">
        <f>IF(U294="nulová",N294,0)</f>
        <v>0</v>
      </c>
      <c r="BJ294" s="20" t="s">
        <v>86</v>
      </c>
      <c r="BK294" s="108">
        <f>ROUND(L294*K294,2)</f>
        <v>0</v>
      </c>
      <c r="BL294" s="20" t="s">
        <v>242</v>
      </c>
      <c r="BM294" s="20" t="s">
        <v>507</v>
      </c>
    </row>
    <row r="295" spans="2:65" s="9" customFormat="1" ht="29.85" customHeight="1">
      <c r="B295" s="155"/>
      <c r="C295" s="156"/>
      <c r="D295" s="165" t="s">
        <v>125</v>
      </c>
      <c r="E295" s="165"/>
      <c r="F295" s="165"/>
      <c r="G295" s="165"/>
      <c r="H295" s="165"/>
      <c r="I295" s="165"/>
      <c r="J295" s="165"/>
      <c r="K295" s="165"/>
      <c r="L295" s="165"/>
      <c r="M295" s="165"/>
      <c r="N295" s="300">
        <f>BK295</f>
        <v>0</v>
      </c>
      <c r="O295" s="301"/>
      <c r="P295" s="301"/>
      <c r="Q295" s="301"/>
      <c r="R295" s="158"/>
      <c r="T295" s="159"/>
      <c r="U295" s="156"/>
      <c r="V295" s="156"/>
      <c r="W295" s="160">
        <f>SUM(W296:W303)</f>
        <v>0</v>
      </c>
      <c r="X295" s="156"/>
      <c r="Y295" s="160">
        <f>SUM(Y296:Y303)</f>
        <v>0.38995600000000002</v>
      </c>
      <c r="Z295" s="156"/>
      <c r="AA295" s="161">
        <f>SUM(AA296:AA303)</f>
        <v>0</v>
      </c>
      <c r="AR295" s="162" t="s">
        <v>102</v>
      </c>
      <c r="AT295" s="163" t="s">
        <v>77</v>
      </c>
      <c r="AU295" s="163" t="s">
        <v>86</v>
      </c>
      <c r="AY295" s="162" t="s">
        <v>157</v>
      </c>
      <c r="BK295" s="164">
        <f>SUM(BK296:BK303)</f>
        <v>0</v>
      </c>
    </row>
    <row r="296" spans="2:65" s="1" customFormat="1" ht="31.5" customHeight="1">
      <c r="B296" s="37"/>
      <c r="C296" s="166" t="s">
        <v>508</v>
      </c>
      <c r="D296" s="166" t="s">
        <v>158</v>
      </c>
      <c r="E296" s="167" t="s">
        <v>509</v>
      </c>
      <c r="F296" s="275" t="s">
        <v>510</v>
      </c>
      <c r="G296" s="275"/>
      <c r="H296" s="275"/>
      <c r="I296" s="275"/>
      <c r="J296" s="168" t="s">
        <v>179</v>
      </c>
      <c r="K296" s="169">
        <v>389.95600000000002</v>
      </c>
      <c r="L296" s="276">
        <v>0</v>
      </c>
      <c r="M296" s="277"/>
      <c r="N296" s="278">
        <f>ROUND(L296*K296,2)</f>
        <v>0</v>
      </c>
      <c r="O296" s="278"/>
      <c r="P296" s="278"/>
      <c r="Q296" s="278"/>
      <c r="R296" s="39"/>
      <c r="T296" s="170" t="s">
        <v>22</v>
      </c>
      <c r="U296" s="46" t="s">
        <v>43</v>
      </c>
      <c r="V296" s="38"/>
      <c r="W296" s="171">
        <f>V296*K296</f>
        <v>0</v>
      </c>
      <c r="X296" s="171">
        <v>1E-3</v>
      </c>
      <c r="Y296" s="171">
        <f>X296*K296</f>
        <v>0.38995600000000002</v>
      </c>
      <c r="Z296" s="171">
        <v>0</v>
      </c>
      <c r="AA296" s="172">
        <f>Z296*K296</f>
        <v>0</v>
      </c>
      <c r="AR296" s="20" t="s">
        <v>242</v>
      </c>
      <c r="AT296" s="20" t="s">
        <v>158</v>
      </c>
      <c r="AU296" s="20" t="s">
        <v>102</v>
      </c>
      <c r="AY296" s="20" t="s">
        <v>157</v>
      </c>
      <c r="BE296" s="108">
        <f>IF(U296="základní",N296,0)</f>
        <v>0</v>
      </c>
      <c r="BF296" s="108">
        <f>IF(U296="snížená",N296,0)</f>
        <v>0</v>
      </c>
      <c r="BG296" s="108">
        <f>IF(U296="zákl. přenesená",N296,0)</f>
        <v>0</v>
      </c>
      <c r="BH296" s="108">
        <f>IF(U296="sníž. přenesená",N296,0)</f>
        <v>0</v>
      </c>
      <c r="BI296" s="108">
        <f>IF(U296="nulová",N296,0)</f>
        <v>0</v>
      </c>
      <c r="BJ296" s="20" t="s">
        <v>86</v>
      </c>
      <c r="BK296" s="108">
        <f>ROUND(L296*K296,2)</f>
        <v>0</v>
      </c>
      <c r="BL296" s="20" t="s">
        <v>242</v>
      </c>
      <c r="BM296" s="20" t="s">
        <v>511</v>
      </c>
    </row>
    <row r="297" spans="2:65" s="11" customFormat="1" ht="22.5" customHeight="1">
      <c r="B297" s="181"/>
      <c r="C297" s="182"/>
      <c r="D297" s="182"/>
      <c r="E297" s="183" t="s">
        <v>22</v>
      </c>
      <c r="F297" s="281" t="s">
        <v>512</v>
      </c>
      <c r="G297" s="282"/>
      <c r="H297" s="282"/>
      <c r="I297" s="282"/>
      <c r="J297" s="182"/>
      <c r="K297" s="184" t="s">
        <v>22</v>
      </c>
      <c r="L297" s="182"/>
      <c r="M297" s="182"/>
      <c r="N297" s="182"/>
      <c r="O297" s="182"/>
      <c r="P297" s="182"/>
      <c r="Q297" s="182"/>
      <c r="R297" s="185"/>
      <c r="T297" s="186"/>
      <c r="U297" s="182"/>
      <c r="V297" s="182"/>
      <c r="W297" s="182"/>
      <c r="X297" s="182"/>
      <c r="Y297" s="182"/>
      <c r="Z297" s="182"/>
      <c r="AA297" s="187"/>
      <c r="AT297" s="188" t="s">
        <v>165</v>
      </c>
      <c r="AU297" s="188" t="s">
        <v>102</v>
      </c>
      <c r="AV297" s="11" t="s">
        <v>86</v>
      </c>
      <c r="AW297" s="11" t="s">
        <v>36</v>
      </c>
      <c r="AX297" s="11" t="s">
        <v>78</v>
      </c>
      <c r="AY297" s="188" t="s">
        <v>157</v>
      </c>
    </row>
    <row r="298" spans="2:65" s="10" customFormat="1" ht="22.5" customHeight="1">
      <c r="B298" s="173"/>
      <c r="C298" s="174"/>
      <c r="D298" s="174"/>
      <c r="E298" s="175" t="s">
        <v>22</v>
      </c>
      <c r="F298" s="283" t="s">
        <v>513</v>
      </c>
      <c r="G298" s="284"/>
      <c r="H298" s="284"/>
      <c r="I298" s="284"/>
      <c r="J298" s="174"/>
      <c r="K298" s="176">
        <v>62.28</v>
      </c>
      <c r="L298" s="174"/>
      <c r="M298" s="174"/>
      <c r="N298" s="174"/>
      <c r="O298" s="174"/>
      <c r="P298" s="174"/>
      <c r="Q298" s="174"/>
      <c r="R298" s="177"/>
      <c r="T298" s="178"/>
      <c r="U298" s="174"/>
      <c r="V298" s="174"/>
      <c r="W298" s="174"/>
      <c r="X298" s="174"/>
      <c r="Y298" s="174"/>
      <c r="Z298" s="174"/>
      <c r="AA298" s="179"/>
      <c r="AT298" s="180" t="s">
        <v>165</v>
      </c>
      <c r="AU298" s="180" t="s">
        <v>102</v>
      </c>
      <c r="AV298" s="10" t="s">
        <v>102</v>
      </c>
      <c r="AW298" s="10" t="s">
        <v>36</v>
      </c>
      <c r="AX298" s="10" t="s">
        <v>78</v>
      </c>
      <c r="AY298" s="180" t="s">
        <v>157</v>
      </c>
    </row>
    <row r="299" spans="2:65" s="10" customFormat="1" ht="22.5" customHeight="1">
      <c r="B299" s="173"/>
      <c r="C299" s="174"/>
      <c r="D299" s="174"/>
      <c r="E299" s="175" t="s">
        <v>22</v>
      </c>
      <c r="F299" s="283" t="s">
        <v>514</v>
      </c>
      <c r="G299" s="284"/>
      <c r="H299" s="284"/>
      <c r="I299" s="284"/>
      <c r="J299" s="174"/>
      <c r="K299" s="176">
        <v>52.6</v>
      </c>
      <c r="L299" s="174"/>
      <c r="M299" s="174"/>
      <c r="N299" s="174"/>
      <c r="O299" s="174"/>
      <c r="P299" s="174"/>
      <c r="Q299" s="174"/>
      <c r="R299" s="177"/>
      <c r="T299" s="178"/>
      <c r="U299" s="174"/>
      <c r="V299" s="174"/>
      <c r="W299" s="174"/>
      <c r="X299" s="174"/>
      <c r="Y299" s="174"/>
      <c r="Z299" s="174"/>
      <c r="AA299" s="179"/>
      <c r="AT299" s="180" t="s">
        <v>165</v>
      </c>
      <c r="AU299" s="180" t="s">
        <v>102</v>
      </c>
      <c r="AV299" s="10" t="s">
        <v>102</v>
      </c>
      <c r="AW299" s="10" t="s">
        <v>36</v>
      </c>
      <c r="AX299" s="10" t="s">
        <v>78</v>
      </c>
      <c r="AY299" s="180" t="s">
        <v>157</v>
      </c>
    </row>
    <row r="300" spans="2:65" s="10" customFormat="1" ht="22.5" customHeight="1">
      <c r="B300" s="173"/>
      <c r="C300" s="174"/>
      <c r="D300" s="174"/>
      <c r="E300" s="175" t="s">
        <v>22</v>
      </c>
      <c r="F300" s="283" t="s">
        <v>515</v>
      </c>
      <c r="G300" s="284"/>
      <c r="H300" s="284"/>
      <c r="I300" s="284"/>
      <c r="J300" s="174"/>
      <c r="K300" s="176">
        <v>124.376</v>
      </c>
      <c r="L300" s="174"/>
      <c r="M300" s="174"/>
      <c r="N300" s="174"/>
      <c r="O300" s="174"/>
      <c r="P300" s="174"/>
      <c r="Q300" s="174"/>
      <c r="R300" s="177"/>
      <c r="T300" s="178"/>
      <c r="U300" s="174"/>
      <c r="V300" s="174"/>
      <c r="W300" s="174"/>
      <c r="X300" s="174"/>
      <c r="Y300" s="174"/>
      <c r="Z300" s="174"/>
      <c r="AA300" s="179"/>
      <c r="AT300" s="180" t="s">
        <v>165</v>
      </c>
      <c r="AU300" s="180" t="s">
        <v>102</v>
      </c>
      <c r="AV300" s="10" t="s">
        <v>102</v>
      </c>
      <c r="AW300" s="10" t="s">
        <v>36</v>
      </c>
      <c r="AX300" s="10" t="s">
        <v>78</v>
      </c>
      <c r="AY300" s="180" t="s">
        <v>157</v>
      </c>
    </row>
    <row r="301" spans="2:65" s="10" customFormat="1" ht="22.5" customHeight="1">
      <c r="B301" s="173"/>
      <c r="C301" s="174"/>
      <c r="D301" s="174"/>
      <c r="E301" s="175" t="s">
        <v>22</v>
      </c>
      <c r="F301" s="283" t="s">
        <v>516</v>
      </c>
      <c r="G301" s="284"/>
      <c r="H301" s="284"/>
      <c r="I301" s="284"/>
      <c r="J301" s="174"/>
      <c r="K301" s="176">
        <v>115.14</v>
      </c>
      <c r="L301" s="174"/>
      <c r="M301" s="174"/>
      <c r="N301" s="174"/>
      <c r="O301" s="174"/>
      <c r="P301" s="174"/>
      <c r="Q301" s="174"/>
      <c r="R301" s="177"/>
      <c r="T301" s="178"/>
      <c r="U301" s="174"/>
      <c r="V301" s="174"/>
      <c r="W301" s="174"/>
      <c r="X301" s="174"/>
      <c r="Y301" s="174"/>
      <c r="Z301" s="174"/>
      <c r="AA301" s="179"/>
      <c r="AT301" s="180" t="s">
        <v>165</v>
      </c>
      <c r="AU301" s="180" t="s">
        <v>102</v>
      </c>
      <c r="AV301" s="10" t="s">
        <v>102</v>
      </c>
      <c r="AW301" s="10" t="s">
        <v>36</v>
      </c>
      <c r="AX301" s="10" t="s">
        <v>78</v>
      </c>
      <c r="AY301" s="180" t="s">
        <v>157</v>
      </c>
    </row>
    <row r="302" spans="2:65" s="10" customFormat="1" ht="22.5" customHeight="1">
      <c r="B302" s="173"/>
      <c r="C302" s="174"/>
      <c r="D302" s="174"/>
      <c r="E302" s="175" t="s">
        <v>22</v>
      </c>
      <c r="F302" s="283" t="s">
        <v>517</v>
      </c>
      <c r="G302" s="284"/>
      <c r="H302" s="284"/>
      <c r="I302" s="284"/>
      <c r="J302" s="174"/>
      <c r="K302" s="176">
        <v>35.56</v>
      </c>
      <c r="L302" s="174"/>
      <c r="M302" s="174"/>
      <c r="N302" s="174"/>
      <c r="O302" s="174"/>
      <c r="P302" s="174"/>
      <c r="Q302" s="174"/>
      <c r="R302" s="177"/>
      <c r="T302" s="178"/>
      <c r="U302" s="174"/>
      <c r="V302" s="174"/>
      <c r="W302" s="174"/>
      <c r="X302" s="174"/>
      <c r="Y302" s="174"/>
      <c r="Z302" s="174"/>
      <c r="AA302" s="179"/>
      <c r="AT302" s="180" t="s">
        <v>165</v>
      </c>
      <c r="AU302" s="180" t="s">
        <v>102</v>
      </c>
      <c r="AV302" s="10" t="s">
        <v>102</v>
      </c>
      <c r="AW302" s="10" t="s">
        <v>36</v>
      </c>
      <c r="AX302" s="10" t="s">
        <v>78</v>
      </c>
      <c r="AY302" s="180" t="s">
        <v>157</v>
      </c>
    </row>
    <row r="303" spans="2:65" s="12" customFormat="1" ht="22.5" customHeight="1">
      <c r="B303" s="189"/>
      <c r="C303" s="190"/>
      <c r="D303" s="190"/>
      <c r="E303" s="191" t="s">
        <v>22</v>
      </c>
      <c r="F303" s="287" t="s">
        <v>217</v>
      </c>
      <c r="G303" s="288"/>
      <c r="H303" s="288"/>
      <c r="I303" s="288"/>
      <c r="J303" s="190"/>
      <c r="K303" s="192">
        <v>389.95600000000002</v>
      </c>
      <c r="L303" s="190"/>
      <c r="M303" s="190"/>
      <c r="N303" s="190"/>
      <c r="O303" s="190"/>
      <c r="P303" s="190"/>
      <c r="Q303" s="190"/>
      <c r="R303" s="193"/>
      <c r="T303" s="194"/>
      <c r="U303" s="190"/>
      <c r="V303" s="190"/>
      <c r="W303" s="190"/>
      <c r="X303" s="190"/>
      <c r="Y303" s="190"/>
      <c r="Z303" s="190"/>
      <c r="AA303" s="195"/>
      <c r="AT303" s="196" t="s">
        <v>165</v>
      </c>
      <c r="AU303" s="196" t="s">
        <v>102</v>
      </c>
      <c r="AV303" s="12" t="s">
        <v>162</v>
      </c>
      <c r="AW303" s="12" t="s">
        <v>36</v>
      </c>
      <c r="AX303" s="12" t="s">
        <v>86</v>
      </c>
      <c r="AY303" s="196" t="s">
        <v>157</v>
      </c>
    </row>
    <row r="304" spans="2:65" s="9" customFormat="1" ht="37.35" customHeight="1">
      <c r="B304" s="155"/>
      <c r="C304" s="156"/>
      <c r="D304" s="157" t="s">
        <v>126</v>
      </c>
      <c r="E304" s="157"/>
      <c r="F304" s="157"/>
      <c r="G304" s="157"/>
      <c r="H304" s="157"/>
      <c r="I304" s="157"/>
      <c r="J304" s="157"/>
      <c r="K304" s="157"/>
      <c r="L304" s="157"/>
      <c r="M304" s="157"/>
      <c r="N304" s="270">
        <f>BK304</f>
        <v>0</v>
      </c>
      <c r="O304" s="267"/>
      <c r="P304" s="267"/>
      <c r="Q304" s="267"/>
      <c r="R304" s="158"/>
      <c r="T304" s="159"/>
      <c r="U304" s="156"/>
      <c r="V304" s="156"/>
      <c r="W304" s="160">
        <f>W305+W308</f>
        <v>0</v>
      </c>
      <c r="X304" s="156"/>
      <c r="Y304" s="160">
        <f>Y305+Y308</f>
        <v>0</v>
      </c>
      <c r="Z304" s="156"/>
      <c r="AA304" s="161">
        <f>AA305+AA308</f>
        <v>0</v>
      </c>
      <c r="AR304" s="162" t="s">
        <v>170</v>
      </c>
      <c r="AT304" s="163" t="s">
        <v>77</v>
      </c>
      <c r="AU304" s="163" t="s">
        <v>78</v>
      </c>
      <c r="AY304" s="162" t="s">
        <v>157</v>
      </c>
      <c r="BK304" s="164">
        <f>BK305+BK308</f>
        <v>0</v>
      </c>
    </row>
    <row r="305" spans="2:65" s="9" customFormat="1" ht="19.95" customHeight="1">
      <c r="B305" s="155"/>
      <c r="C305" s="156"/>
      <c r="D305" s="165" t="s">
        <v>127</v>
      </c>
      <c r="E305" s="165"/>
      <c r="F305" s="165"/>
      <c r="G305" s="165"/>
      <c r="H305" s="165"/>
      <c r="I305" s="165"/>
      <c r="J305" s="165"/>
      <c r="K305" s="165"/>
      <c r="L305" s="165"/>
      <c r="M305" s="165"/>
      <c r="N305" s="296">
        <f>BK305</f>
        <v>0</v>
      </c>
      <c r="O305" s="297"/>
      <c r="P305" s="297"/>
      <c r="Q305" s="297"/>
      <c r="R305" s="158"/>
      <c r="T305" s="159"/>
      <c r="U305" s="156"/>
      <c r="V305" s="156"/>
      <c r="W305" s="160">
        <f>SUM(W306:W307)</f>
        <v>0</v>
      </c>
      <c r="X305" s="156"/>
      <c r="Y305" s="160">
        <f>SUM(Y306:Y307)</f>
        <v>0</v>
      </c>
      <c r="Z305" s="156"/>
      <c r="AA305" s="161">
        <f>SUM(AA306:AA307)</f>
        <v>0</v>
      </c>
      <c r="AR305" s="162" t="s">
        <v>170</v>
      </c>
      <c r="AT305" s="163" t="s">
        <v>77</v>
      </c>
      <c r="AU305" s="163" t="s">
        <v>86</v>
      </c>
      <c r="AY305" s="162" t="s">
        <v>157</v>
      </c>
      <c r="BK305" s="164">
        <f>SUM(BK306:BK307)</f>
        <v>0</v>
      </c>
    </row>
    <row r="306" spans="2:65" s="1" customFormat="1" ht="22.5" customHeight="1">
      <c r="B306" s="37"/>
      <c r="C306" s="166" t="s">
        <v>518</v>
      </c>
      <c r="D306" s="166" t="s">
        <v>158</v>
      </c>
      <c r="E306" s="167" t="s">
        <v>519</v>
      </c>
      <c r="F306" s="275" t="s">
        <v>520</v>
      </c>
      <c r="G306" s="275"/>
      <c r="H306" s="275"/>
      <c r="I306" s="275"/>
      <c r="J306" s="168" t="s">
        <v>359</v>
      </c>
      <c r="K306" s="169">
        <v>1</v>
      </c>
      <c r="L306" s="276">
        <v>0</v>
      </c>
      <c r="M306" s="277"/>
      <c r="N306" s="278">
        <f>ROUND(L306*K306,2)</f>
        <v>0</v>
      </c>
      <c r="O306" s="278"/>
      <c r="P306" s="278"/>
      <c r="Q306" s="278"/>
      <c r="R306" s="39"/>
      <c r="T306" s="170" t="s">
        <v>22</v>
      </c>
      <c r="U306" s="46" t="s">
        <v>43</v>
      </c>
      <c r="V306" s="38"/>
      <c r="W306" s="171">
        <f>V306*K306</f>
        <v>0</v>
      </c>
      <c r="X306" s="171">
        <v>0</v>
      </c>
      <c r="Y306" s="171">
        <f>X306*K306</f>
        <v>0</v>
      </c>
      <c r="Z306" s="171">
        <v>0</v>
      </c>
      <c r="AA306" s="172">
        <f>Z306*K306</f>
        <v>0</v>
      </c>
      <c r="AR306" s="20" t="s">
        <v>475</v>
      </c>
      <c r="AT306" s="20" t="s">
        <v>158</v>
      </c>
      <c r="AU306" s="20" t="s">
        <v>102</v>
      </c>
      <c r="AY306" s="20" t="s">
        <v>157</v>
      </c>
      <c r="BE306" s="108">
        <f>IF(U306="základní",N306,0)</f>
        <v>0</v>
      </c>
      <c r="BF306" s="108">
        <f>IF(U306="snížená",N306,0)</f>
        <v>0</v>
      </c>
      <c r="BG306" s="108">
        <f>IF(U306="zákl. přenesená",N306,0)</f>
        <v>0</v>
      </c>
      <c r="BH306" s="108">
        <f>IF(U306="sníž. přenesená",N306,0)</f>
        <v>0</v>
      </c>
      <c r="BI306" s="108">
        <f>IF(U306="nulová",N306,0)</f>
        <v>0</v>
      </c>
      <c r="BJ306" s="20" t="s">
        <v>86</v>
      </c>
      <c r="BK306" s="108">
        <f>ROUND(L306*K306,2)</f>
        <v>0</v>
      </c>
      <c r="BL306" s="20" t="s">
        <v>475</v>
      </c>
      <c r="BM306" s="20" t="s">
        <v>521</v>
      </c>
    </row>
    <row r="307" spans="2:65" s="10" customFormat="1" ht="22.5" customHeight="1">
      <c r="B307" s="173"/>
      <c r="C307" s="174"/>
      <c r="D307" s="174"/>
      <c r="E307" s="175" t="s">
        <v>22</v>
      </c>
      <c r="F307" s="279" t="s">
        <v>522</v>
      </c>
      <c r="G307" s="280"/>
      <c r="H307" s="280"/>
      <c r="I307" s="280"/>
      <c r="J307" s="174"/>
      <c r="K307" s="176">
        <v>1</v>
      </c>
      <c r="L307" s="174"/>
      <c r="M307" s="174"/>
      <c r="N307" s="174"/>
      <c r="O307" s="174"/>
      <c r="P307" s="174"/>
      <c r="Q307" s="174"/>
      <c r="R307" s="177"/>
      <c r="T307" s="178"/>
      <c r="U307" s="174"/>
      <c r="V307" s="174"/>
      <c r="W307" s="174"/>
      <c r="X307" s="174"/>
      <c r="Y307" s="174"/>
      <c r="Z307" s="174"/>
      <c r="AA307" s="179"/>
      <c r="AT307" s="180" t="s">
        <v>165</v>
      </c>
      <c r="AU307" s="180" t="s">
        <v>102</v>
      </c>
      <c r="AV307" s="10" t="s">
        <v>102</v>
      </c>
      <c r="AW307" s="10" t="s">
        <v>36</v>
      </c>
      <c r="AX307" s="10" t="s">
        <v>86</v>
      </c>
      <c r="AY307" s="180" t="s">
        <v>157</v>
      </c>
    </row>
    <row r="308" spans="2:65" s="9" customFormat="1" ht="29.85" customHeight="1">
      <c r="B308" s="155"/>
      <c r="C308" s="156"/>
      <c r="D308" s="165" t="s">
        <v>128</v>
      </c>
      <c r="E308" s="165"/>
      <c r="F308" s="165"/>
      <c r="G308" s="165"/>
      <c r="H308" s="165"/>
      <c r="I308" s="165"/>
      <c r="J308" s="165"/>
      <c r="K308" s="165"/>
      <c r="L308" s="165"/>
      <c r="M308" s="165"/>
      <c r="N308" s="296">
        <f>BK308</f>
        <v>0</v>
      </c>
      <c r="O308" s="297"/>
      <c r="P308" s="297"/>
      <c r="Q308" s="297"/>
      <c r="R308" s="158"/>
      <c r="T308" s="159"/>
      <c r="U308" s="156"/>
      <c r="V308" s="156"/>
      <c r="W308" s="160">
        <f>SUM(W309:W310)</f>
        <v>0</v>
      </c>
      <c r="X308" s="156"/>
      <c r="Y308" s="160">
        <f>SUM(Y309:Y310)</f>
        <v>0</v>
      </c>
      <c r="Z308" s="156"/>
      <c r="AA308" s="161">
        <f>SUM(AA309:AA310)</f>
        <v>0</v>
      </c>
      <c r="AR308" s="162" t="s">
        <v>170</v>
      </c>
      <c r="AT308" s="163" t="s">
        <v>77</v>
      </c>
      <c r="AU308" s="163" t="s">
        <v>86</v>
      </c>
      <c r="AY308" s="162" t="s">
        <v>157</v>
      </c>
      <c r="BK308" s="164">
        <f>SUM(BK309:BK310)</f>
        <v>0</v>
      </c>
    </row>
    <row r="309" spans="2:65" s="1" customFormat="1" ht="22.5" customHeight="1">
      <c r="B309" s="37"/>
      <c r="C309" s="166" t="s">
        <v>523</v>
      </c>
      <c r="D309" s="166" t="s">
        <v>158</v>
      </c>
      <c r="E309" s="167" t="s">
        <v>524</v>
      </c>
      <c r="F309" s="275" t="s">
        <v>525</v>
      </c>
      <c r="G309" s="275"/>
      <c r="H309" s="275"/>
      <c r="I309" s="275"/>
      <c r="J309" s="168" t="s">
        <v>359</v>
      </c>
      <c r="K309" s="169">
        <v>1</v>
      </c>
      <c r="L309" s="276">
        <v>0</v>
      </c>
      <c r="M309" s="277"/>
      <c r="N309" s="278">
        <f>ROUND(L309*K309,2)</f>
        <v>0</v>
      </c>
      <c r="O309" s="278"/>
      <c r="P309" s="278"/>
      <c r="Q309" s="278"/>
      <c r="R309" s="39"/>
      <c r="T309" s="170" t="s">
        <v>22</v>
      </c>
      <c r="U309" s="46" t="s">
        <v>43</v>
      </c>
      <c r="V309" s="38"/>
      <c r="W309" s="171">
        <f>V309*K309</f>
        <v>0</v>
      </c>
      <c r="X309" s="171">
        <v>0</v>
      </c>
      <c r="Y309" s="171">
        <f>X309*K309</f>
        <v>0</v>
      </c>
      <c r="Z309" s="171">
        <v>0</v>
      </c>
      <c r="AA309" s="172">
        <f>Z309*K309</f>
        <v>0</v>
      </c>
      <c r="AR309" s="20" t="s">
        <v>475</v>
      </c>
      <c r="AT309" s="20" t="s">
        <v>158</v>
      </c>
      <c r="AU309" s="20" t="s">
        <v>102</v>
      </c>
      <c r="AY309" s="20" t="s">
        <v>157</v>
      </c>
      <c r="BE309" s="108">
        <f>IF(U309="základní",N309,0)</f>
        <v>0</v>
      </c>
      <c r="BF309" s="108">
        <f>IF(U309="snížená",N309,0)</f>
        <v>0</v>
      </c>
      <c r="BG309" s="108">
        <f>IF(U309="zákl. přenesená",N309,0)</f>
        <v>0</v>
      </c>
      <c r="BH309" s="108">
        <f>IF(U309="sníž. přenesená",N309,0)</f>
        <v>0</v>
      </c>
      <c r="BI309" s="108">
        <f>IF(U309="nulová",N309,0)</f>
        <v>0</v>
      </c>
      <c r="BJ309" s="20" t="s">
        <v>86</v>
      </c>
      <c r="BK309" s="108">
        <f>ROUND(L309*K309,2)</f>
        <v>0</v>
      </c>
      <c r="BL309" s="20" t="s">
        <v>475</v>
      </c>
      <c r="BM309" s="20" t="s">
        <v>526</v>
      </c>
    </row>
    <row r="310" spans="2:65" s="10" customFormat="1" ht="22.5" customHeight="1">
      <c r="B310" s="173"/>
      <c r="C310" s="174"/>
      <c r="D310" s="174"/>
      <c r="E310" s="175" t="s">
        <v>22</v>
      </c>
      <c r="F310" s="279" t="s">
        <v>527</v>
      </c>
      <c r="G310" s="280"/>
      <c r="H310" s="280"/>
      <c r="I310" s="280"/>
      <c r="J310" s="174"/>
      <c r="K310" s="176">
        <v>1</v>
      </c>
      <c r="L310" s="174"/>
      <c r="M310" s="174"/>
      <c r="N310" s="174"/>
      <c r="O310" s="174"/>
      <c r="P310" s="174"/>
      <c r="Q310" s="174"/>
      <c r="R310" s="177"/>
      <c r="T310" s="178"/>
      <c r="U310" s="174"/>
      <c r="V310" s="174"/>
      <c r="W310" s="174"/>
      <c r="X310" s="174"/>
      <c r="Y310" s="174"/>
      <c r="Z310" s="174"/>
      <c r="AA310" s="179"/>
      <c r="AT310" s="180" t="s">
        <v>165</v>
      </c>
      <c r="AU310" s="180" t="s">
        <v>102</v>
      </c>
      <c r="AV310" s="10" t="s">
        <v>102</v>
      </c>
      <c r="AW310" s="10" t="s">
        <v>36</v>
      </c>
      <c r="AX310" s="10" t="s">
        <v>86</v>
      </c>
      <c r="AY310" s="180" t="s">
        <v>157</v>
      </c>
    </row>
    <row r="311" spans="2:65" s="9" customFormat="1" ht="37.35" customHeight="1">
      <c r="B311" s="155"/>
      <c r="C311" s="156"/>
      <c r="D311" s="157" t="s">
        <v>129</v>
      </c>
      <c r="E311" s="157"/>
      <c r="F311" s="157"/>
      <c r="G311" s="157"/>
      <c r="H311" s="157"/>
      <c r="I311" s="157"/>
      <c r="J311" s="157"/>
      <c r="K311" s="157"/>
      <c r="L311" s="157"/>
      <c r="M311" s="157"/>
      <c r="N311" s="302">
        <f>BK311</f>
        <v>0</v>
      </c>
      <c r="O311" s="303"/>
      <c r="P311" s="303"/>
      <c r="Q311" s="303"/>
      <c r="R311" s="158"/>
      <c r="T311" s="159"/>
      <c r="U311" s="156"/>
      <c r="V311" s="156"/>
      <c r="W311" s="160">
        <f>SUM(W312:W313)</f>
        <v>0</v>
      </c>
      <c r="X311" s="156"/>
      <c r="Y311" s="160">
        <f>SUM(Y312:Y313)</f>
        <v>0</v>
      </c>
      <c r="Z311" s="156"/>
      <c r="AA311" s="161">
        <f>SUM(AA312:AA313)</f>
        <v>0</v>
      </c>
      <c r="AR311" s="162" t="s">
        <v>162</v>
      </c>
      <c r="AT311" s="163" t="s">
        <v>77</v>
      </c>
      <c r="AU311" s="163" t="s">
        <v>78</v>
      </c>
      <c r="AY311" s="162" t="s">
        <v>157</v>
      </c>
      <c r="BK311" s="164">
        <f>SUM(BK312:BK313)</f>
        <v>0</v>
      </c>
    </row>
    <row r="312" spans="2:65" s="1" customFormat="1" ht="22.5" customHeight="1">
      <c r="B312" s="37"/>
      <c r="C312" s="166" t="s">
        <v>528</v>
      </c>
      <c r="D312" s="166" t="s">
        <v>158</v>
      </c>
      <c r="E312" s="167" t="s">
        <v>529</v>
      </c>
      <c r="F312" s="275" t="s">
        <v>530</v>
      </c>
      <c r="G312" s="275"/>
      <c r="H312" s="275"/>
      <c r="I312" s="275"/>
      <c r="J312" s="168" t="s">
        <v>531</v>
      </c>
      <c r="K312" s="169">
        <v>1</v>
      </c>
      <c r="L312" s="276">
        <v>0</v>
      </c>
      <c r="M312" s="277"/>
      <c r="N312" s="278">
        <f>ROUND(L312*K312,2)</f>
        <v>0</v>
      </c>
      <c r="O312" s="278"/>
      <c r="P312" s="278"/>
      <c r="Q312" s="278"/>
      <c r="R312" s="39"/>
      <c r="T312" s="170" t="s">
        <v>22</v>
      </c>
      <c r="U312" s="46" t="s">
        <v>43</v>
      </c>
      <c r="V312" s="38"/>
      <c r="W312" s="171">
        <f>V312*K312</f>
        <v>0</v>
      </c>
      <c r="X312" s="171">
        <v>0</v>
      </c>
      <c r="Y312" s="171">
        <f>X312*K312</f>
        <v>0</v>
      </c>
      <c r="Z312" s="171">
        <v>0</v>
      </c>
      <c r="AA312" s="172">
        <f>Z312*K312</f>
        <v>0</v>
      </c>
      <c r="AR312" s="20" t="s">
        <v>532</v>
      </c>
      <c r="AT312" s="20" t="s">
        <v>158</v>
      </c>
      <c r="AU312" s="20" t="s">
        <v>86</v>
      </c>
      <c r="AY312" s="20" t="s">
        <v>157</v>
      </c>
      <c r="BE312" s="108">
        <f>IF(U312="základní",N312,0)</f>
        <v>0</v>
      </c>
      <c r="BF312" s="108">
        <f>IF(U312="snížená",N312,0)</f>
        <v>0</v>
      </c>
      <c r="BG312" s="108">
        <f>IF(U312="zákl. přenesená",N312,0)</f>
        <v>0</v>
      </c>
      <c r="BH312" s="108">
        <f>IF(U312="sníž. přenesená",N312,0)</f>
        <v>0</v>
      </c>
      <c r="BI312" s="108">
        <f>IF(U312="nulová",N312,0)</f>
        <v>0</v>
      </c>
      <c r="BJ312" s="20" t="s">
        <v>86</v>
      </c>
      <c r="BK312" s="108">
        <f>ROUND(L312*K312,2)</f>
        <v>0</v>
      </c>
      <c r="BL312" s="20" t="s">
        <v>532</v>
      </c>
      <c r="BM312" s="20" t="s">
        <v>533</v>
      </c>
    </row>
    <row r="313" spans="2:65" s="10" customFormat="1" ht="22.5" customHeight="1">
      <c r="B313" s="173"/>
      <c r="C313" s="174"/>
      <c r="D313" s="174"/>
      <c r="E313" s="175" t="s">
        <v>22</v>
      </c>
      <c r="F313" s="279" t="s">
        <v>534</v>
      </c>
      <c r="G313" s="280"/>
      <c r="H313" s="280"/>
      <c r="I313" s="280"/>
      <c r="J313" s="174"/>
      <c r="K313" s="176">
        <v>1</v>
      </c>
      <c r="L313" s="174"/>
      <c r="M313" s="174"/>
      <c r="N313" s="174"/>
      <c r="O313" s="174"/>
      <c r="P313" s="174"/>
      <c r="Q313" s="174"/>
      <c r="R313" s="177"/>
      <c r="T313" s="178"/>
      <c r="U313" s="174"/>
      <c r="V313" s="174"/>
      <c r="W313" s="174"/>
      <c r="X313" s="174"/>
      <c r="Y313" s="174"/>
      <c r="Z313" s="174"/>
      <c r="AA313" s="179"/>
      <c r="AT313" s="180" t="s">
        <v>165</v>
      </c>
      <c r="AU313" s="180" t="s">
        <v>86</v>
      </c>
      <c r="AV313" s="10" t="s">
        <v>102</v>
      </c>
      <c r="AW313" s="10" t="s">
        <v>36</v>
      </c>
      <c r="AX313" s="10" t="s">
        <v>86</v>
      </c>
      <c r="AY313" s="180" t="s">
        <v>157</v>
      </c>
    </row>
    <row r="314" spans="2:65" s="9" customFormat="1" ht="37.35" customHeight="1">
      <c r="B314" s="155"/>
      <c r="C314" s="156"/>
      <c r="D314" s="157" t="s">
        <v>130</v>
      </c>
      <c r="E314" s="157"/>
      <c r="F314" s="157"/>
      <c r="G314" s="157"/>
      <c r="H314" s="157"/>
      <c r="I314" s="157"/>
      <c r="J314" s="157"/>
      <c r="K314" s="157"/>
      <c r="L314" s="157"/>
      <c r="M314" s="157"/>
      <c r="N314" s="270">
        <f>BK314</f>
        <v>0</v>
      </c>
      <c r="O314" s="267"/>
      <c r="P314" s="267"/>
      <c r="Q314" s="267"/>
      <c r="R314" s="158"/>
      <c r="T314" s="159"/>
      <c r="U314" s="156"/>
      <c r="V314" s="156"/>
      <c r="W314" s="160">
        <f>W315+W321</f>
        <v>0</v>
      </c>
      <c r="X314" s="156"/>
      <c r="Y314" s="160">
        <f>Y315+Y321</f>
        <v>0</v>
      </c>
      <c r="Z314" s="156"/>
      <c r="AA314" s="161">
        <f>AA315+AA321</f>
        <v>0</v>
      </c>
      <c r="AR314" s="162" t="s">
        <v>182</v>
      </c>
      <c r="AT314" s="163" t="s">
        <v>77</v>
      </c>
      <c r="AU314" s="163" t="s">
        <v>78</v>
      </c>
      <c r="AY314" s="162" t="s">
        <v>157</v>
      </c>
      <c r="BK314" s="164">
        <f>BK315+BK321</f>
        <v>0</v>
      </c>
    </row>
    <row r="315" spans="2:65" s="9" customFormat="1" ht="19.95" customHeight="1">
      <c r="B315" s="155"/>
      <c r="C315" s="156"/>
      <c r="D315" s="165" t="s">
        <v>131</v>
      </c>
      <c r="E315" s="165"/>
      <c r="F315" s="165"/>
      <c r="G315" s="165"/>
      <c r="H315" s="165"/>
      <c r="I315" s="165"/>
      <c r="J315" s="165"/>
      <c r="K315" s="165"/>
      <c r="L315" s="165"/>
      <c r="M315" s="165"/>
      <c r="N315" s="296">
        <f>BK315</f>
        <v>0</v>
      </c>
      <c r="O315" s="297"/>
      <c r="P315" s="297"/>
      <c r="Q315" s="297"/>
      <c r="R315" s="158"/>
      <c r="T315" s="159"/>
      <c r="U315" s="156"/>
      <c r="V315" s="156"/>
      <c r="W315" s="160">
        <f>SUM(W316:W320)</f>
        <v>0</v>
      </c>
      <c r="X315" s="156"/>
      <c r="Y315" s="160">
        <f>SUM(Y316:Y320)</f>
        <v>0</v>
      </c>
      <c r="Z315" s="156"/>
      <c r="AA315" s="161">
        <f>SUM(AA316:AA320)</f>
        <v>0</v>
      </c>
      <c r="AR315" s="162" t="s">
        <v>182</v>
      </c>
      <c r="AT315" s="163" t="s">
        <v>77</v>
      </c>
      <c r="AU315" s="163" t="s">
        <v>86</v>
      </c>
      <c r="AY315" s="162" t="s">
        <v>157</v>
      </c>
      <c r="BK315" s="164">
        <f>SUM(BK316:BK320)</f>
        <v>0</v>
      </c>
    </row>
    <row r="316" spans="2:65" s="1" customFormat="1" ht="22.5" customHeight="1">
      <c r="B316" s="37"/>
      <c r="C316" s="166" t="s">
        <v>535</v>
      </c>
      <c r="D316" s="166" t="s">
        <v>158</v>
      </c>
      <c r="E316" s="167" t="s">
        <v>536</v>
      </c>
      <c r="F316" s="275" t="s">
        <v>537</v>
      </c>
      <c r="G316" s="275"/>
      <c r="H316" s="275"/>
      <c r="I316" s="275"/>
      <c r="J316" s="168" t="s">
        <v>531</v>
      </c>
      <c r="K316" s="169">
        <v>1</v>
      </c>
      <c r="L316" s="276">
        <v>0</v>
      </c>
      <c r="M316" s="277"/>
      <c r="N316" s="278">
        <f>ROUND(L316*K316,2)</f>
        <v>0</v>
      </c>
      <c r="O316" s="278"/>
      <c r="P316" s="278"/>
      <c r="Q316" s="278"/>
      <c r="R316" s="39"/>
      <c r="T316" s="170" t="s">
        <v>22</v>
      </c>
      <c r="U316" s="46" t="s">
        <v>43</v>
      </c>
      <c r="V316" s="38"/>
      <c r="W316" s="171">
        <f>V316*K316</f>
        <v>0</v>
      </c>
      <c r="X316" s="171">
        <v>0</v>
      </c>
      <c r="Y316" s="171">
        <f>X316*K316</f>
        <v>0</v>
      </c>
      <c r="Z316" s="171">
        <v>0</v>
      </c>
      <c r="AA316" s="172">
        <f>Z316*K316</f>
        <v>0</v>
      </c>
      <c r="AR316" s="20" t="s">
        <v>538</v>
      </c>
      <c r="AT316" s="20" t="s">
        <v>158</v>
      </c>
      <c r="AU316" s="20" t="s">
        <v>102</v>
      </c>
      <c r="AY316" s="20" t="s">
        <v>157</v>
      </c>
      <c r="BE316" s="108">
        <f>IF(U316="základní",N316,0)</f>
        <v>0</v>
      </c>
      <c r="BF316" s="108">
        <f>IF(U316="snížená",N316,0)</f>
        <v>0</v>
      </c>
      <c r="BG316" s="108">
        <f>IF(U316="zákl. přenesená",N316,0)</f>
        <v>0</v>
      </c>
      <c r="BH316" s="108">
        <f>IF(U316="sníž. přenesená",N316,0)</f>
        <v>0</v>
      </c>
      <c r="BI316" s="108">
        <f>IF(U316="nulová",N316,0)</f>
        <v>0</v>
      </c>
      <c r="BJ316" s="20" t="s">
        <v>86</v>
      </c>
      <c r="BK316" s="108">
        <f>ROUND(L316*K316,2)</f>
        <v>0</v>
      </c>
      <c r="BL316" s="20" t="s">
        <v>538</v>
      </c>
      <c r="BM316" s="20" t="s">
        <v>539</v>
      </c>
    </row>
    <row r="317" spans="2:65" s="11" customFormat="1" ht="22.5" customHeight="1">
      <c r="B317" s="181"/>
      <c r="C317" s="182"/>
      <c r="D317" s="182"/>
      <c r="E317" s="183" t="s">
        <v>22</v>
      </c>
      <c r="F317" s="281" t="s">
        <v>540</v>
      </c>
      <c r="G317" s="282"/>
      <c r="H317" s="282"/>
      <c r="I317" s="282"/>
      <c r="J317" s="182"/>
      <c r="K317" s="184" t="s">
        <v>22</v>
      </c>
      <c r="L317" s="182"/>
      <c r="M317" s="182"/>
      <c r="N317" s="182"/>
      <c r="O317" s="182"/>
      <c r="P317" s="182"/>
      <c r="Q317" s="182"/>
      <c r="R317" s="185"/>
      <c r="T317" s="186"/>
      <c r="U317" s="182"/>
      <c r="V317" s="182"/>
      <c r="W317" s="182"/>
      <c r="X317" s="182"/>
      <c r="Y317" s="182"/>
      <c r="Z317" s="182"/>
      <c r="AA317" s="187"/>
      <c r="AT317" s="188" t="s">
        <v>165</v>
      </c>
      <c r="AU317" s="188" t="s">
        <v>102</v>
      </c>
      <c r="AV317" s="11" t="s">
        <v>86</v>
      </c>
      <c r="AW317" s="11" t="s">
        <v>36</v>
      </c>
      <c r="AX317" s="11" t="s">
        <v>78</v>
      </c>
      <c r="AY317" s="188" t="s">
        <v>157</v>
      </c>
    </row>
    <row r="318" spans="2:65" s="10" customFormat="1" ht="31.5" customHeight="1">
      <c r="B318" s="173"/>
      <c r="C318" s="174"/>
      <c r="D318" s="174"/>
      <c r="E318" s="175" t="s">
        <v>22</v>
      </c>
      <c r="F318" s="283" t="s">
        <v>541</v>
      </c>
      <c r="G318" s="284"/>
      <c r="H318" s="284"/>
      <c r="I318" s="284"/>
      <c r="J318" s="174"/>
      <c r="K318" s="176">
        <v>1</v>
      </c>
      <c r="L318" s="174"/>
      <c r="M318" s="174"/>
      <c r="N318" s="174"/>
      <c r="O318" s="174"/>
      <c r="P318" s="174"/>
      <c r="Q318" s="174"/>
      <c r="R318" s="177"/>
      <c r="T318" s="178"/>
      <c r="U318" s="174"/>
      <c r="V318" s="174"/>
      <c r="W318" s="174"/>
      <c r="X318" s="174"/>
      <c r="Y318" s="174"/>
      <c r="Z318" s="174"/>
      <c r="AA318" s="179"/>
      <c r="AT318" s="180" t="s">
        <v>165</v>
      </c>
      <c r="AU318" s="180" t="s">
        <v>102</v>
      </c>
      <c r="AV318" s="10" t="s">
        <v>102</v>
      </c>
      <c r="AW318" s="10" t="s">
        <v>36</v>
      </c>
      <c r="AX318" s="10" t="s">
        <v>86</v>
      </c>
      <c r="AY318" s="180" t="s">
        <v>157</v>
      </c>
    </row>
    <row r="319" spans="2:65" s="1" customFormat="1" ht="22.5" customHeight="1">
      <c r="B319" s="37"/>
      <c r="C319" s="166" t="s">
        <v>542</v>
      </c>
      <c r="D319" s="166" t="s">
        <v>158</v>
      </c>
      <c r="E319" s="167" t="s">
        <v>543</v>
      </c>
      <c r="F319" s="275" t="s">
        <v>544</v>
      </c>
      <c r="G319" s="275"/>
      <c r="H319" s="275"/>
      <c r="I319" s="275"/>
      <c r="J319" s="168" t="s">
        <v>545</v>
      </c>
      <c r="K319" s="169">
        <v>1</v>
      </c>
      <c r="L319" s="276">
        <v>0</v>
      </c>
      <c r="M319" s="277"/>
      <c r="N319" s="278">
        <f>ROUND(L319*K319,2)</f>
        <v>0</v>
      </c>
      <c r="O319" s="278"/>
      <c r="P319" s="278"/>
      <c r="Q319" s="278"/>
      <c r="R319" s="39"/>
      <c r="T319" s="170" t="s">
        <v>22</v>
      </c>
      <c r="U319" s="46" t="s">
        <v>43</v>
      </c>
      <c r="V319" s="38"/>
      <c r="W319" s="171">
        <f>V319*K319</f>
        <v>0</v>
      </c>
      <c r="X319" s="171">
        <v>0</v>
      </c>
      <c r="Y319" s="171">
        <f>X319*K319</f>
        <v>0</v>
      </c>
      <c r="Z319" s="171">
        <v>0</v>
      </c>
      <c r="AA319" s="172">
        <f>Z319*K319</f>
        <v>0</v>
      </c>
      <c r="AR319" s="20" t="s">
        <v>538</v>
      </c>
      <c r="AT319" s="20" t="s">
        <v>158</v>
      </c>
      <c r="AU319" s="20" t="s">
        <v>102</v>
      </c>
      <c r="AY319" s="20" t="s">
        <v>157</v>
      </c>
      <c r="BE319" s="108">
        <f>IF(U319="základní",N319,0)</f>
        <v>0</v>
      </c>
      <c r="BF319" s="108">
        <f>IF(U319="snížená",N319,0)</f>
        <v>0</v>
      </c>
      <c r="BG319" s="108">
        <f>IF(U319="zákl. přenesená",N319,0)</f>
        <v>0</v>
      </c>
      <c r="BH319" s="108">
        <f>IF(U319="sníž. přenesená",N319,0)</f>
        <v>0</v>
      </c>
      <c r="BI319" s="108">
        <f>IF(U319="nulová",N319,0)</f>
        <v>0</v>
      </c>
      <c r="BJ319" s="20" t="s">
        <v>86</v>
      </c>
      <c r="BK319" s="108">
        <f>ROUND(L319*K319,2)</f>
        <v>0</v>
      </c>
      <c r="BL319" s="20" t="s">
        <v>538</v>
      </c>
      <c r="BM319" s="20" t="s">
        <v>546</v>
      </c>
    </row>
    <row r="320" spans="2:65" s="10" customFormat="1" ht="31.5" customHeight="1">
      <c r="B320" s="173"/>
      <c r="C320" s="174"/>
      <c r="D320" s="174"/>
      <c r="E320" s="175" t="s">
        <v>22</v>
      </c>
      <c r="F320" s="279" t="s">
        <v>547</v>
      </c>
      <c r="G320" s="280"/>
      <c r="H320" s="280"/>
      <c r="I320" s="280"/>
      <c r="J320" s="174"/>
      <c r="K320" s="176">
        <v>1</v>
      </c>
      <c r="L320" s="174"/>
      <c r="M320" s="174"/>
      <c r="N320" s="174"/>
      <c r="O320" s="174"/>
      <c r="P320" s="174"/>
      <c r="Q320" s="174"/>
      <c r="R320" s="177"/>
      <c r="T320" s="178"/>
      <c r="U320" s="174"/>
      <c r="V320" s="174"/>
      <c r="W320" s="174"/>
      <c r="X320" s="174"/>
      <c r="Y320" s="174"/>
      <c r="Z320" s="174"/>
      <c r="AA320" s="179"/>
      <c r="AT320" s="180" t="s">
        <v>165</v>
      </c>
      <c r="AU320" s="180" t="s">
        <v>102</v>
      </c>
      <c r="AV320" s="10" t="s">
        <v>102</v>
      </c>
      <c r="AW320" s="10" t="s">
        <v>36</v>
      </c>
      <c r="AX320" s="10" t="s">
        <v>86</v>
      </c>
      <c r="AY320" s="180" t="s">
        <v>157</v>
      </c>
    </row>
    <row r="321" spans="2:65" s="9" customFormat="1" ht="29.85" customHeight="1">
      <c r="B321" s="155"/>
      <c r="C321" s="156"/>
      <c r="D321" s="165" t="s">
        <v>132</v>
      </c>
      <c r="E321" s="165"/>
      <c r="F321" s="165"/>
      <c r="G321" s="165"/>
      <c r="H321" s="165"/>
      <c r="I321" s="165"/>
      <c r="J321" s="165"/>
      <c r="K321" s="165"/>
      <c r="L321" s="165"/>
      <c r="M321" s="165"/>
      <c r="N321" s="296">
        <f>BK321</f>
        <v>0</v>
      </c>
      <c r="O321" s="297"/>
      <c r="P321" s="297"/>
      <c r="Q321" s="297"/>
      <c r="R321" s="158"/>
      <c r="T321" s="159"/>
      <c r="U321" s="156"/>
      <c r="V321" s="156"/>
      <c r="W321" s="160">
        <f>SUM(W322:W324)</f>
        <v>0</v>
      </c>
      <c r="X321" s="156"/>
      <c r="Y321" s="160">
        <f>SUM(Y322:Y324)</f>
        <v>0</v>
      </c>
      <c r="Z321" s="156"/>
      <c r="AA321" s="161">
        <f>SUM(AA322:AA324)</f>
        <v>0</v>
      </c>
      <c r="AR321" s="162" t="s">
        <v>182</v>
      </c>
      <c r="AT321" s="163" t="s">
        <v>77</v>
      </c>
      <c r="AU321" s="163" t="s">
        <v>86</v>
      </c>
      <c r="AY321" s="162" t="s">
        <v>157</v>
      </c>
      <c r="BK321" s="164">
        <f>SUM(BK322:BK324)</f>
        <v>0</v>
      </c>
    </row>
    <row r="322" spans="2:65" s="1" customFormat="1" ht="22.5" customHeight="1">
      <c r="B322" s="37"/>
      <c r="C322" s="166" t="s">
        <v>548</v>
      </c>
      <c r="D322" s="166" t="s">
        <v>158</v>
      </c>
      <c r="E322" s="167" t="s">
        <v>549</v>
      </c>
      <c r="F322" s="275" t="s">
        <v>550</v>
      </c>
      <c r="G322" s="275"/>
      <c r="H322" s="275"/>
      <c r="I322" s="275"/>
      <c r="J322" s="168" t="s">
        <v>531</v>
      </c>
      <c r="K322" s="169">
        <v>1</v>
      </c>
      <c r="L322" s="276">
        <v>0</v>
      </c>
      <c r="M322" s="277"/>
      <c r="N322" s="278">
        <f>ROUND(L322*K322,2)</f>
        <v>0</v>
      </c>
      <c r="O322" s="278"/>
      <c r="P322" s="278"/>
      <c r="Q322" s="278"/>
      <c r="R322" s="39"/>
      <c r="T322" s="170" t="s">
        <v>22</v>
      </c>
      <c r="U322" s="46" t="s">
        <v>43</v>
      </c>
      <c r="V322" s="38"/>
      <c r="W322" s="171">
        <f>V322*K322</f>
        <v>0</v>
      </c>
      <c r="X322" s="171">
        <v>0</v>
      </c>
      <c r="Y322" s="171">
        <f>X322*K322</f>
        <v>0</v>
      </c>
      <c r="Z322" s="171">
        <v>0</v>
      </c>
      <c r="AA322" s="172">
        <f>Z322*K322</f>
        <v>0</v>
      </c>
      <c r="AR322" s="20" t="s">
        <v>538</v>
      </c>
      <c r="AT322" s="20" t="s">
        <v>158</v>
      </c>
      <c r="AU322" s="20" t="s">
        <v>102</v>
      </c>
      <c r="AY322" s="20" t="s">
        <v>157</v>
      </c>
      <c r="BE322" s="108">
        <f>IF(U322="základní",N322,0)</f>
        <v>0</v>
      </c>
      <c r="BF322" s="108">
        <f>IF(U322="snížená",N322,0)</f>
        <v>0</v>
      </c>
      <c r="BG322" s="108">
        <f>IF(U322="zákl. přenesená",N322,0)</f>
        <v>0</v>
      </c>
      <c r="BH322" s="108">
        <f>IF(U322="sníž. přenesená",N322,0)</f>
        <v>0</v>
      </c>
      <c r="BI322" s="108">
        <f>IF(U322="nulová",N322,0)</f>
        <v>0</v>
      </c>
      <c r="BJ322" s="20" t="s">
        <v>86</v>
      </c>
      <c r="BK322" s="108">
        <f>ROUND(L322*K322,2)</f>
        <v>0</v>
      </c>
      <c r="BL322" s="20" t="s">
        <v>538</v>
      </c>
      <c r="BM322" s="20" t="s">
        <v>551</v>
      </c>
    </row>
    <row r="323" spans="2:65" s="11" customFormat="1" ht="31.5" customHeight="1">
      <c r="B323" s="181"/>
      <c r="C323" s="182"/>
      <c r="D323" s="182"/>
      <c r="E323" s="183" t="s">
        <v>22</v>
      </c>
      <c r="F323" s="281" t="s">
        <v>552</v>
      </c>
      <c r="G323" s="282"/>
      <c r="H323" s="282"/>
      <c r="I323" s="282"/>
      <c r="J323" s="182"/>
      <c r="K323" s="184" t="s">
        <v>22</v>
      </c>
      <c r="L323" s="182"/>
      <c r="M323" s="182"/>
      <c r="N323" s="182"/>
      <c r="O323" s="182"/>
      <c r="P323" s="182"/>
      <c r="Q323" s="182"/>
      <c r="R323" s="185"/>
      <c r="T323" s="186"/>
      <c r="U323" s="182"/>
      <c r="V323" s="182"/>
      <c r="W323" s="182"/>
      <c r="X323" s="182"/>
      <c r="Y323" s="182"/>
      <c r="Z323" s="182"/>
      <c r="AA323" s="187"/>
      <c r="AT323" s="188" t="s">
        <v>165</v>
      </c>
      <c r="AU323" s="188" t="s">
        <v>102</v>
      </c>
      <c r="AV323" s="11" t="s">
        <v>86</v>
      </c>
      <c r="AW323" s="11" t="s">
        <v>36</v>
      </c>
      <c r="AX323" s="11" t="s">
        <v>78</v>
      </c>
      <c r="AY323" s="188" t="s">
        <v>157</v>
      </c>
    </row>
    <row r="324" spans="2:65" s="10" customFormat="1" ht="22.5" customHeight="1">
      <c r="B324" s="173"/>
      <c r="C324" s="174"/>
      <c r="D324" s="174"/>
      <c r="E324" s="175" t="s">
        <v>22</v>
      </c>
      <c r="F324" s="283" t="s">
        <v>553</v>
      </c>
      <c r="G324" s="284"/>
      <c r="H324" s="284"/>
      <c r="I324" s="284"/>
      <c r="J324" s="174"/>
      <c r="K324" s="176">
        <v>1</v>
      </c>
      <c r="L324" s="174"/>
      <c r="M324" s="174"/>
      <c r="N324" s="174"/>
      <c r="O324" s="174"/>
      <c r="P324" s="174"/>
      <c r="Q324" s="174"/>
      <c r="R324" s="177"/>
      <c r="T324" s="178"/>
      <c r="U324" s="174"/>
      <c r="V324" s="174"/>
      <c r="W324" s="174"/>
      <c r="X324" s="174"/>
      <c r="Y324" s="174"/>
      <c r="Z324" s="174"/>
      <c r="AA324" s="179"/>
      <c r="AT324" s="180" t="s">
        <v>165</v>
      </c>
      <c r="AU324" s="180" t="s">
        <v>102</v>
      </c>
      <c r="AV324" s="10" t="s">
        <v>102</v>
      </c>
      <c r="AW324" s="10" t="s">
        <v>36</v>
      </c>
      <c r="AX324" s="10" t="s">
        <v>86</v>
      </c>
      <c r="AY324" s="180" t="s">
        <v>157</v>
      </c>
    </row>
    <row r="325" spans="2:65" s="1" customFormat="1" ht="49.95" customHeight="1">
      <c r="B325" s="37"/>
      <c r="C325" s="38"/>
      <c r="D325" s="157" t="s">
        <v>554</v>
      </c>
      <c r="E325" s="38"/>
      <c r="F325" s="38"/>
      <c r="G325" s="38"/>
      <c r="H325" s="38"/>
      <c r="I325" s="38"/>
      <c r="J325" s="38"/>
      <c r="K325" s="38"/>
      <c r="L325" s="38"/>
      <c r="M325" s="38"/>
      <c r="N325" s="302">
        <f t="shared" ref="N325:N330" si="15">BK325</f>
        <v>0</v>
      </c>
      <c r="O325" s="303"/>
      <c r="P325" s="303"/>
      <c r="Q325" s="303"/>
      <c r="R325" s="39"/>
      <c r="T325" s="141"/>
      <c r="U325" s="38"/>
      <c r="V325" s="38"/>
      <c r="W325" s="38"/>
      <c r="X325" s="38"/>
      <c r="Y325" s="38"/>
      <c r="Z325" s="38"/>
      <c r="AA325" s="80"/>
      <c r="AT325" s="20" t="s">
        <v>77</v>
      </c>
      <c r="AU325" s="20" t="s">
        <v>78</v>
      </c>
      <c r="AY325" s="20" t="s">
        <v>555</v>
      </c>
      <c r="BK325" s="108">
        <f>SUM(BK326:BK330)</f>
        <v>0</v>
      </c>
    </row>
    <row r="326" spans="2:65" s="1" customFormat="1" ht="22.35" customHeight="1">
      <c r="B326" s="37"/>
      <c r="C326" s="202" t="s">
        <v>22</v>
      </c>
      <c r="D326" s="202" t="s">
        <v>158</v>
      </c>
      <c r="E326" s="203" t="s">
        <v>22</v>
      </c>
      <c r="F326" s="293" t="s">
        <v>22</v>
      </c>
      <c r="G326" s="293"/>
      <c r="H326" s="293"/>
      <c r="I326" s="293"/>
      <c r="J326" s="204" t="s">
        <v>22</v>
      </c>
      <c r="K326" s="201"/>
      <c r="L326" s="276"/>
      <c r="M326" s="278"/>
      <c r="N326" s="278">
        <f t="shared" si="15"/>
        <v>0</v>
      </c>
      <c r="O326" s="278"/>
      <c r="P326" s="278"/>
      <c r="Q326" s="278"/>
      <c r="R326" s="39"/>
      <c r="T326" s="170" t="s">
        <v>22</v>
      </c>
      <c r="U326" s="205" t="s">
        <v>43</v>
      </c>
      <c r="V326" s="38"/>
      <c r="W326" s="38"/>
      <c r="X326" s="38"/>
      <c r="Y326" s="38"/>
      <c r="Z326" s="38"/>
      <c r="AA326" s="80"/>
      <c r="AT326" s="20" t="s">
        <v>555</v>
      </c>
      <c r="AU326" s="20" t="s">
        <v>86</v>
      </c>
      <c r="AY326" s="20" t="s">
        <v>555</v>
      </c>
      <c r="BE326" s="108">
        <f>IF(U326="základní",N326,0)</f>
        <v>0</v>
      </c>
      <c r="BF326" s="108">
        <f>IF(U326="snížená",N326,0)</f>
        <v>0</v>
      </c>
      <c r="BG326" s="108">
        <f>IF(U326="zákl. přenesená",N326,0)</f>
        <v>0</v>
      </c>
      <c r="BH326" s="108">
        <f>IF(U326="sníž. přenesená",N326,0)</f>
        <v>0</v>
      </c>
      <c r="BI326" s="108">
        <f>IF(U326="nulová",N326,0)</f>
        <v>0</v>
      </c>
      <c r="BJ326" s="20" t="s">
        <v>86</v>
      </c>
      <c r="BK326" s="108">
        <f>L326*K326</f>
        <v>0</v>
      </c>
    </row>
    <row r="327" spans="2:65" s="1" customFormat="1" ht="22.35" customHeight="1">
      <c r="B327" s="37"/>
      <c r="C327" s="202" t="s">
        <v>22</v>
      </c>
      <c r="D327" s="202" t="s">
        <v>158</v>
      </c>
      <c r="E327" s="203" t="s">
        <v>22</v>
      </c>
      <c r="F327" s="293" t="s">
        <v>22</v>
      </c>
      <c r="G327" s="293"/>
      <c r="H327" s="293"/>
      <c r="I327" s="293"/>
      <c r="J327" s="204" t="s">
        <v>22</v>
      </c>
      <c r="K327" s="201"/>
      <c r="L327" s="276"/>
      <c r="M327" s="278"/>
      <c r="N327" s="278">
        <f t="shared" si="15"/>
        <v>0</v>
      </c>
      <c r="O327" s="278"/>
      <c r="P327" s="278"/>
      <c r="Q327" s="278"/>
      <c r="R327" s="39"/>
      <c r="T327" s="170" t="s">
        <v>22</v>
      </c>
      <c r="U327" s="205" t="s">
        <v>43</v>
      </c>
      <c r="V327" s="38"/>
      <c r="W327" s="38"/>
      <c r="X327" s="38"/>
      <c r="Y327" s="38"/>
      <c r="Z327" s="38"/>
      <c r="AA327" s="80"/>
      <c r="AT327" s="20" t="s">
        <v>555</v>
      </c>
      <c r="AU327" s="20" t="s">
        <v>86</v>
      </c>
      <c r="AY327" s="20" t="s">
        <v>555</v>
      </c>
      <c r="BE327" s="108">
        <f>IF(U327="základní",N327,0)</f>
        <v>0</v>
      </c>
      <c r="BF327" s="108">
        <f>IF(U327="snížená",N327,0)</f>
        <v>0</v>
      </c>
      <c r="BG327" s="108">
        <f>IF(U327="zákl. přenesená",N327,0)</f>
        <v>0</v>
      </c>
      <c r="BH327" s="108">
        <f>IF(U327="sníž. přenesená",N327,0)</f>
        <v>0</v>
      </c>
      <c r="BI327" s="108">
        <f>IF(U327="nulová",N327,0)</f>
        <v>0</v>
      </c>
      <c r="BJ327" s="20" t="s">
        <v>86</v>
      </c>
      <c r="BK327" s="108">
        <f>L327*K327</f>
        <v>0</v>
      </c>
    </row>
    <row r="328" spans="2:65" s="1" customFormat="1" ht="22.35" customHeight="1">
      <c r="B328" s="37"/>
      <c r="C328" s="202" t="s">
        <v>22</v>
      </c>
      <c r="D328" s="202" t="s">
        <v>158</v>
      </c>
      <c r="E328" s="203" t="s">
        <v>22</v>
      </c>
      <c r="F328" s="293" t="s">
        <v>22</v>
      </c>
      <c r="G328" s="293"/>
      <c r="H328" s="293"/>
      <c r="I328" s="293"/>
      <c r="J328" s="204" t="s">
        <v>22</v>
      </c>
      <c r="K328" s="201"/>
      <c r="L328" s="276"/>
      <c r="M328" s="278"/>
      <c r="N328" s="278">
        <f t="shared" si="15"/>
        <v>0</v>
      </c>
      <c r="O328" s="278"/>
      <c r="P328" s="278"/>
      <c r="Q328" s="278"/>
      <c r="R328" s="39"/>
      <c r="T328" s="170" t="s">
        <v>22</v>
      </c>
      <c r="U328" s="205" t="s">
        <v>43</v>
      </c>
      <c r="V328" s="38"/>
      <c r="W328" s="38"/>
      <c r="X328" s="38"/>
      <c r="Y328" s="38"/>
      <c r="Z328" s="38"/>
      <c r="AA328" s="80"/>
      <c r="AT328" s="20" t="s">
        <v>555</v>
      </c>
      <c r="AU328" s="20" t="s">
        <v>86</v>
      </c>
      <c r="AY328" s="20" t="s">
        <v>555</v>
      </c>
      <c r="BE328" s="108">
        <f>IF(U328="základní",N328,0)</f>
        <v>0</v>
      </c>
      <c r="BF328" s="108">
        <f>IF(U328="snížená",N328,0)</f>
        <v>0</v>
      </c>
      <c r="BG328" s="108">
        <f>IF(U328="zákl. přenesená",N328,0)</f>
        <v>0</v>
      </c>
      <c r="BH328" s="108">
        <f>IF(U328="sníž. přenesená",N328,0)</f>
        <v>0</v>
      </c>
      <c r="BI328" s="108">
        <f>IF(U328="nulová",N328,0)</f>
        <v>0</v>
      </c>
      <c r="BJ328" s="20" t="s">
        <v>86</v>
      </c>
      <c r="BK328" s="108">
        <f>L328*K328</f>
        <v>0</v>
      </c>
    </row>
    <row r="329" spans="2:65" s="1" customFormat="1" ht="22.35" customHeight="1">
      <c r="B329" s="37"/>
      <c r="C329" s="202" t="s">
        <v>22</v>
      </c>
      <c r="D329" s="202" t="s">
        <v>158</v>
      </c>
      <c r="E329" s="203" t="s">
        <v>22</v>
      </c>
      <c r="F329" s="293" t="s">
        <v>22</v>
      </c>
      <c r="G329" s="293"/>
      <c r="H329" s="293"/>
      <c r="I329" s="293"/>
      <c r="J329" s="204" t="s">
        <v>22</v>
      </c>
      <c r="K329" s="201"/>
      <c r="L329" s="276"/>
      <c r="M329" s="278"/>
      <c r="N329" s="278">
        <f t="shared" si="15"/>
        <v>0</v>
      </c>
      <c r="O329" s="278"/>
      <c r="P329" s="278"/>
      <c r="Q329" s="278"/>
      <c r="R329" s="39"/>
      <c r="T329" s="170" t="s">
        <v>22</v>
      </c>
      <c r="U329" s="205" t="s">
        <v>43</v>
      </c>
      <c r="V329" s="38"/>
      <c r="W329" s="38"/>
      <c r="X329" s="38"/>
      <c r="Y329" s="38"/>
      <c r="Z329" s="38"/>
      <c r="AA329" s="80"/>
      <c r="AT329" s="20" t="s">
        <v>555</v>
      </c>
      <c r="AU329" s="20" t="s">
        <v>86</v>
      </c>
      <c r="AY329" s="20" t="s">
        <v>555</v>
      </c>
      <c r="BE329" s="108">
        <f>IF(U329="základní",N329,0)</f>
        <v>0</v>
      </c>
      <c r="BF329" s="108">
        <f>IF(U329="snížená",N329,0)</f>
        <v>0</v>
      </c>
      <c r="BG329" s="108">
        <f>IF(U329="zákl. přenesená",N329,0)</f>
        <v>0</v>
      </c>
      <c r="BH329" s="108">
        <f>IF(U329="sníž. přenesená",N329,0)</f>
        <v>0</v>
      </c>
      <c r="BI329" s="108">
        <f>IF(U329="nulová",N329,0)</f>
        <v>0</v>
      </c>
      <c r="BJ329" s="20" t="s">
        <v>86</v>
      </c>
      <c r="BK329" s="108">
        <f>L329*K329</f>
        <v>0</v>
      </c>
    </row>
    <row r="330" spans="2:65" s="1" customFormat="1" ht="22.35" customHeight="1">
      <c r="B330" s="37"/>
      <c r="C330" s="202" t="s">
        <v>22</v>
      </c>
      <c r="D330" s="202" t="s">
        <v>158</v>
      </c>
      <c r="E330" s="203" t="s">
        <v>22</v>
      </c>
      <c r="F330" s="293" t="s">
        <v>22</v>
      </c>
      <c r="G330" s="293"/>
      <c r="H330" s="293"/>
      <c r="I330" s="293"/>
      <c r="J330" s="204" t="s">
        <v>22</v>
      </c>
      <c r="K330" s="201"/>
      <c r="L330" s="276"/>
      <c r="M330" s="278"/>
      <c r="N330" s="278">
        <f t="shared" si="15"/>
        <v>0</v>
      </c>
      <c r="O330" s="278"/>
      <c r="P330" s="278"/>
      <c r="Q330" s="278"/>
      <c r="R330" s="39"/>
      <c r="T330" s="170" t="s">
        <v>22</v>
      </c>
      <c r="U330" s="205" t="s">
        <v>43</v>
      </c>
      <c r="V330" s="58"/>
      <c r="W330" s="58"/>
      <c r="X330" s="58"/>
      <c r="Y330" s="58"/>
      <c r="Z330" s="58"/>
      <c r="AA330" s="60"/>
      <c r="AT330" s="20" t="s">
        <v>555</v>
      </c>
      <c r="AU330" s="20" t="s">
        <v>86</v>
      </c>
      <c r="AY330" s="20" t="s">
        <v>555</v>
      </c>
      <c r="BE330" s="108">
        <f>IF(U330="základní",N330,0)</f>
        <v>0</v>
      </c>
      <c r="BF330" s="108">
        <f>IF(U330="snížená",N330,0)</f>
        <v>0</v>
      </c>
      <c r="BG330" s="108">
        <f>IF(U330="zákl. přenesená",N330,0)</f>
        <v>0</v>
      </c>
      <c r="BH330" s="108">
        <f>IF(U330="sníž. přenesená",N330,0)</f>
        <v>0</v>
      </c>
      <c r="BI330" s="108">
        <f>IF(U330="nulová",N330,0)</f>
        <v>0</v>
      </c>
      <c r="BJ330" s="20" t="s">
        <v>86</v>
      </c>
      <c r="BK330" s="108">
        <f>L330*K330</f>
        <v>0</v>
      </c>
    </row>
    <row r="331" spans="2:65" s="1" customFormat="1" ht="6.9" customHeight="1">
      <c r="B331" s="61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3"/>
    </row>
  </sheetData>
  <sheetProtection algorithmName="SHA-512" hashValue="4Ihzq5cERGqFapqKPHlhb74UrJe8ZcBgjwnZPWl7Lf/YSenCsiExoMnR0Izejo4hgWF1O135TLvWLIT30swx5A==" saltValue="CwlhIKHC2uK+6DbmKFoUjw==" spinCount="100000" sheet="1" objects="1" scenarios="1" formatCells="0" formatColumns="0" formatRows="0" sort="0" autoFilter="0"/>
  <mergeCells count="442">
    <mergeCell ref="N311:Q311"/>
    <mergeCell ref="N314:Q314"/>
    <mergeCell ref="N315:Q315"/>
    <mergeCell ref="N321:Q321"/>
    <mergeCell ref="N325:Q325"/>
    <mergeCell ref="H1:K1"/>
    <mergeCell ref="S2:AC2"/>
    <mergeCell ref="F329:I329"/>
    <mergeCell ref="L329:M329"/>
    <mergeCell ref="N329:Q329"/>
    <mergeCell ref="F330:I330"/>
    <mergeCell ref="L330:M330"/>
    <mergeCell ref="N330:Q330"/>
    <mergeCell ref="N137:Q137"/>
    <mergeCell ref="N138:Q138"/>
    <mergeCell ref="N139:Q139"/>
    <mergeCell ref="N147:Q147"/>
    <mergeCell ref="N175:Q175"/>
    <mergeCell ref="N199:Q199"/>
    <mergeCell ref="N212:Q212"/>
    <mergeCell ref="N214:Q214"/>
    <mergeCell ref="N215:Q215"/>
    <mergeCell ref="N231:Q231"/>
    <mergeCell ref="N234:Q234"/>
    <mergeCell ref="N246:Q246"/>
    <mergeCell ref="N254:Q254"/>
    <mergeCell ref="N274:Q274"/>
    <mergeCell ref="N295:Q295"/>
    <mergeCell ref="N304:Q304"/>
    <mergeCell ref="N305:Q305"/>
    <mergeCell ref="N308:Q308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19:I319"/>
    <mergeCell ref="L319:M319"/>
    <mergeCell ref="N319:Q319"/>
    <mergeCell ref="F320:I320"/>
    <mergeCell ref="F322:I322"/>
    <mergeCell ref="L322:M322"/>
    <mergeCell ref="N322:Q322"/>
    <mergeCell ref="F323:I323"/>
    <mergeCell ref="F324:I324"/>
    <mergeCell ref="F312:I312"/>
    <mergeCell ref="L312:M312"/>
    <mergeCell ref="N312:Q312"/>
    <mergeCell ref="F313:I313"/>
    <mergeCell ref="F316:I316"/>
    <mergeCell ref="L316:M316"/>
    <mergeCell ref="N316:Q316"/>
    <mergeCell ref="F317:I317"/>
    <mergeCell ref="F318:I318"/>
    <mergeCell ref="F303:I303"/>
    <mergeCell ref="F306:I306"/>
    <mergeCell ref="L306:M306"/>
    <mergeCell ref="N306:Q306"/>
    <mergeCell ref="F307:I307"/>
    <mergeCell ref="F309:I309"/>
    <mergeCell ref="L309:M309"/>
    <mergeCell ref="N309:Q309"/>
    <mergeCell ref="F310:I310"/>
    <mergeCell ref="F296:I296"/>
    <mergeCell ref="L296:M296"/>
    <mergeCell ref="N296:Q296"/>
    <mergeCell ref="F297:I297"/>
    <mergeCell ref="F298:I298"/>
    <mergeCell ref="F299:I299"/>
    <mergeCell ref="F300:I300"/>
    <mergeCell ref="F301:I301"/>
    <mergeCell ref="F302:I302"/>
    <mergeCell ref="F288:I288"/>
    <mergeCell ref="F289:I289"/>
    <mergeCell ref="F290:I290"/>
    <mergeCell ref="F291:I291"/>
    <mergeCell ref="F292:I292"/>
    <mergeCell ref="L292:M292"/>
    <mergeCell ref="N292:Q292"/>
    <mergeCell ref="F293:I293"/>
    <mergeCell ref="F294:I294"/>
    <mergeCell ref="L294:M294"/>
    <mergeCell ref="N294:Q294"/>
    <mergeCell ref="F283:I283"/>
    <mergeCell ref="F284:I284"/>
    <mergeCell ref="F285:I285"/>
    <mergeCell ref="L285:M285"/>
    <mergeCell ref="N285:Q285"/>
    <mergeCell ref="F286:I286"/>
    <mergeCell ref="F287:I287"/>
    <mergeCell ref="L287:M287"/>
    <mergeCell ref="N287:Q287"/>
    <mergeCell ref="F278:I278"/>
    <mergeCell ref="L278:M278"/>
    <mergeCell ref="N278:Q278"/>
    <mergeCell ref="F279:I279"/>
    <mergeCell ref="L279:M279"/>
    <mergeCell ref="N279:Q279"/>
    <mergeCell ref="F280:I280"/>
    <mergeCell ref="F281:I281"/>
    <mergeCell ref="F282:I282"/>
    <mergeCell ref="L282:M282"/>
    <mergeCell ref="N282:Q282"/>
    <mergeCell ref="F273:I273"/>
    <mergeCell ref="L273:M273"/>
    <mergeCell ref="N273:Q273"/>
    <mergeCell ref="F275:I275"/>
    <mergeCell ref="L275:M275"/>
    <mergeCell ref="N275:Q275"/>
    <mergeCell ref="F276:I276"/>
    <mergeCell ref="F277:I277"/>
    <mergeCell ref="L277:M277"/>
    <mergeCell ref="N277:Q277"/>
    <mergeCell ref="F268:I26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F267:I267"/>
    <mergeCell ref="L267:M267"/>
    <mergeCell ref="N267:Q267"/>
    <mergeCell ref="F258:I258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F253:I253"/>
    <mergeCell ref="L253:M253"/>
    <mergeCell ref="N253:Q253"/>
    <mergeCell ref="F255:I255"/>
    <mergeCell ref="L255:M255"/>
    <mergeCell ref="N255:Q255"/>
    <mergeCell ref="F256:I256"/>
    <mergeCell ref="F257:I257"/>
    <mergeCell ref="L257:M257"/>
    <mergeCell ref="N257:Q257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41:I241"/>
    <mergeCell ref="F242:I242"/>
    <mergeCell ref="L242:M242"/>
    <mergeCell ref="N242:Q242"/>
    <mergeCell ref="F243:I243"/>
    <mergeCell ref="F244:I244"/>
    <mergeCell ref="F245:I245"/>
    <mergeCell ref="L245:M245"/>
    <mergeCell ref="N245:Q245"/>
    <mergeCell ref="F236:I236"/>
    <mergeCell ref="F237:I237"/>
    <mergeCell ref="F238:I238"/>
    <mergeCell ref="L238:M238"/>
    <mergeCell ref="N238:Q238"/>
    <mergeCell ref="F239:I239"/>
    <mergeCell ref="F240:I240"/>
    <mergeCell ref="L240:M240"/>
    <mergeCell ref="N240:Q240"/>
    <mergeCell ref="F230:I230"/>
    <mergeCell ref="L230:M230"/>
    <mergeCell ref="N230:Q230"/>
    <mergeCell ref="F232:I232"/>
    <mergeCell ref="L232:M232"/>
    <mergeCell ref="N232:Q232"/>
    <mergeCell ref="F233:I233"/>
    <mergeCell ref="F235:I235"/>
    <mergeCell ref="L235:M235"/>
    <mergeCell ref="N235:Q235"/>
    <mergeCell ref="F225:I225"/>
    <mergeCell ref="L225:M225"/>
    <mergeCell ref="N225:Q225"/>
    <mergeCell ref="F226:I226"/>
    <mergeCell ref="F227:I227"/>
    <mergeCell ref="F228:I228"/>
    <mergeCell ref="L228:M228"/>
    <mergeCell ref="N228:Q228"/>
    <mergeCell ref="F229:I229"/>
    <mergeCell ref="F220:I220"/>
    <mergeCell ref="F221:I221"/>
    <mergeCell ref="L221:M221"/>
    <mergeCell ref="N221:Q221"/>
    <mergeCell ref="F222:I222"/>
    <mergeCell ref="F223:I223"/>
    <mergeCell ref="L223:M223"/>
    <mergeCell ref="N223:Q223"/>
    <mergeCell ref="F224:I224"/>
    <mergeCell ref="F213:I213"/>
    <mergeCell ref="L213:M213"/>
    <mergeCell ref="N213:Q213"/>
    <mergeCell ref="F216:I216"/>
    <mergeCell ref="L216:M216"/>
    <mergeCell ref="N216:Q216"/>
    <mergeCell ref="F217:I217"/>
    <mergeCell ref="F218:I218"/>
    <mergeCell ref="F219:I219"/>
    <mergeCell ref="L219:M219"/>
    <mergeCell ref="N219:Q219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F202:I202"/>
    <mergeCell ref="L202:M202"/>
    <mergeCell ref="N202:Q202"/>
    <mergeCell ref="F203:I203"/>
    <mergeCell ref="F204:I204"/>
    <mergeCell ref="L204:M204"/>
    <mergeCell ref="N204:Q204"/>
    <mergeCell ref="F205:I205"/>
    <mergeCell ref="F206:I206"/>
    <mergeCell ref="L206:M206"/>
    <mergeCell ref="N206:Q206"/>
    <mergeCell ref="F196:I196"/>
    <mergeCell ref="L196:M196"/>
    <mergeCell ref="N196:Q196"/>
    <mergeCell ref="F197:I197"/>
    <mergeCell ref="F198:I198"/>
    <mergeCell ref="F200:I200"/>
    <mergeCell ref="L200:M200"/>
    <mergeCell ref="N200:Q200"/>
    <mergeCell ref="F201:I201"/>
    <mergeCell ref="L201:M201"/>
    <mergeCell ref="N201:Q201"/>
    <mergeCell ref="F191:I191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F190:I190"/>
    <mergeCell ref="L190:M190"/>
    <mergeCell ref="N190:Q19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F170:I170"/>
    <mergeCell ref="F171:I171"/>
    <mergeCell ref="F172:I172"/>
    <mergeCell ref="L172:M172"/>
    <mergeCell ref="N172:Q172"/>
    <mergeCell ref="F173:I173"/>
    <mergeCell ref="L173:M173"/>
    <mergeCell ref="N173:Q173"/>
    <mergeCell ref="F174:I174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L169:M169"/>
    <mergeCell ref="N169:Q169"/>
    <mergeCell ref="F159:I159"/>
    <mergeCell ref="F160:I160"/>
    <mergeCell ref="L160:M160"/>
    <mergeCell ref="N160:Q160"/>
    <mergeCell ref="F161:I161"/>
    <mergeCell ref="F162:I162"/>
    <mergeCell ref="L162:M162"/>
    <mergeCell ref="N162:Q162"/>
    <mergeCell ref="F163:I163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46:I146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28:P128"/>
    <mergeCell ref="F129:P129"/>
    <mergeCell ref="M131:P131"/>
    <mergeCell ref="M133:Q133"/>
    <mergeCell ref="M134:Q134"/>
    <mergeCell ref="F136:I136"/>
    <mergeCell ref="L136:M136"/>
    <mergeCell ref="N136:Q136"/>
    <mergeCell ref="F140:I140"/>
    <mergeCell ref="L140:M140"/>
    <mergeCell ref="N140:Q140"/>
    <mergeCell ref="D115:H115"/>
    <mergeCell ref="N115:Q115"/>
    <mergeCell ref="D116:H116"/>
    <mergeCell ref="N116:Q116"/>
    <mergeCell ref="D117:H117"/>
    <mergeCell ref="N117:Q117"/>
    <mergeCell ref="N118:Q118"/>
    <mergeCell ref="L120:Q120"/>
    <mergeCell ref="C126:Q126"/>
    <mergeCell ref="N107:Q107"/>
    <mergeCell ref="N108:Q108"/>
    <mergeCell ref="N109:Q109"/>
    <mergeCell ref="N110:Q110"/>
    <mergeCell ref="N112:Q112"/>
    <mergeCell ref="D113:H113"/>
    <mergeCell ref="N113:Q113"/>
    <mergeCell ref="D114:H114"/>
    <mergeCell ref="N114:Q114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326:D331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U326:U331" xr:uid="{00000000-0002-0000-01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6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86b - Položkový rozpočet ...</vt:lpstr>
      <vt:lpstr>'86b - Položkový rozpočet ...'!Názvy_tisku</vt:lpstr>
      <vt:lpstr>'Rekapitulace stavby'!Názvy_tisku</vt:lpstr>
      <vt:lpstr>'86b - Položkový rozpočet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DESKTOP-M9T67LQ\Tonda</dc:creator>
  <cp:lastModifiedBy>Tonda</cp:lastModifiedBy>
  <dcterms:created xsi:type="dcterms:W3CDTF">2019-04-17T06:39:12Z</dcterms:created>
  <dcterms:modified xsi:type="dcterms:W3CDTF">2019-04-17T06:39:22Z</dcterms:modified>
</cp:coreProperties>
</file>